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340" yWindow="0" windowWidth="25360" windowHeight="16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20" i="1" l="1"/>
  <c r="DU19" i="1"/>
  <c r="DU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Y5" i="1"/>
  <c r="DS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T7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T8" i="1"/>
  <c r="CY9" i="1"/>
  <c r="DS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T10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T11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T12" i="1"/>
  <c r="CY13" i="1"/>
  <c r="DS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T14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T15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T16" i="1"/>
  <c r="CY17" i="1"/>
  <c r="DS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T18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L19" i="1"/>
  <c r="DT19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T20" i="1"/>
  <c r="DU21" i="1"/>
  <c r="DS2" i="1"/>
  <c r="DS3" i="1"/>
  <c r="DS4" i="1"/>
  <c r="DS6" i="1"/>
  <c r="DS7" i="1"/>
  <c r="DS8" i="1"/>
  <c r="DS10" i="1"/>
  <c r="DS11" i="1"/>
  <c r="DS12" i="1"/>
  <c r="DS14" i="1"/>
  <c r="DS15" i="1"/>
  <c r="DS16" i="1"/>
  <c r="DS18" i="1"/>
  <c r="DS19" i="1"/>
  <c r="DS20" i="1"/>
  <c r="DS21" i="1"/>
  <c r="DR21" i="1"/>
  <c r="DL21" i="1"/>
  <c r="CY21" i="1"/>
  <c r="DQ20" i="1"/>
  <c r="DP20" i="1"/>
  <c r="DO20" i="1"/>
  <c r="DN20" i="1"/>
  <c r="DM20" i="1"/>
  <c r="DQ19" i="1"/>
  <c r="DP19" i="1"/>
  <c r="DN19" i="1"/>
  <c r="DM19" i="1"/>
  <c r="DQ18" i="1"/>
  <c r="DP18" i="1"/>
  <c r="DO18" i="1"/>
  <c r="DN18" i="1"/>
  <c r="DM18" i="1"/>
  <c r="DT17" i="1"/>
  <c r="DQ17" i="1"/>
  <c r="DP17" i="1"/>
  <c r="DO17" i="1"/>
  <c r="DN17" i="1"/>
  <c r="DM17" i="1"/>
  <c r="DQ16" i="1"/>
  <c r="DP16" i="1"/>
  <c r="DO16" i="1"/>
  <c r="DN16" i="1"/>
  <c r="DM16" i="1"/>
  <c r="DQ15" i="1"/>
  <c r="DP15" i="1"/>
  <c r="DO15" i="1"/>
  <c r="DN15" i="1"/>
  <c r="DM15" i="1"/>
  <c r="DQ14" i="1"/>
  <c r="DP14" i="1"/>
  <c r="DO14" i="1"/>
  <c r="DN14" i="1"/>
  <c r="DM14" i="1"/>
  <c r="DT13" i="1"/>
  <c r="DQ13" i="1"/>
  <c r="DP13" i="1"/>
  <c r="DO13" i="1"/>
  <c r="DN13" i="1"/>
  <c r="DM13" i="1"/>
  <c r="DQ12" i="1"/>
  <c r="DP12" i="1"/>
  <c r="DO12" i="1"/>
  <c r="DN12" i="1"/>
  <c r="DM12" i="1"/>
  <c r="DQ11" i="1"/>
  <c r="DP11" i="1"/>
  <c r="DO11" i="1"/>
  <c r="DN11" i="1"/>
  <c r="DM11" i="1"/>
  <c r="DQ10" i="1"/>
  <c r="DP10" i="1"/>
  <c r="DO10" i="1"/>
  <c r="DN10" i="1"/>
  <c r="DM10" i="1"/>
  <c r="DT9" i="1"/>
  <c r="DQ9" i="1"/>
  <c r="DP9" i="1"/>
  <c r="DO9" i="1"/>
  <c r="DN9" i="1"/>
  <c r="DM9" i="1"/>
  <c r="DQ8" i="1"/>
  <c r="DP8" i="1"/>
  <c r="DO8" i="1"/>
  <c r="DN8" i="1"/>
  <c r="DM8" i="1"/>
  <c r="DQ7" i="1"/>
  <c r="DP7" i="1"/>
  <c r="DO7" i="1"/>
  <c r="DN7" i="1"/>
  <c r="DM7" i="1"/>
  <c r="DQ6" i="1"/>
  <c r="DP6" i="1"/>
  <c r="DO6" i="1"/>
  <c r="DN6" i="1"/>
  <c r="DM6" i="1"/>
  <c r="DT5" i="1"/>
  <c r="DQ5" i="1"/>
  <c r="DP5" i="1"/>
  <c r="DO5" i="1"/>
  <c r="DN5" i="1"/>
  <c r="DM5" i="1"/>
  <c r="DQ4" i="1"/>
  <c r="DP4" i="1"/>
  <c r="DO4" i="1"/>
  <c r="DN4" i="1"/>
  <c r="DM4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<sst xmlns="http://schemas.openxmlformats.org/spreadsheetml/2006/main" count="1057" uniqueCount="312">
  <si>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</si>
  <si>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</si>
  <si>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</si>
  <si>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</si>
  <si>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</si>
  <si>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</si>
  <si>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</si>
  <si>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</si>
  <si>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</si>
  <si>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</si>
  <si>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</si>
  <si>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</si>
  <si>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</si>
  <si>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</si>
  <si>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</si>
  <si>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</si>
  <si>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</si>
  <si>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</si>
  <si>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</si>
  <si>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</si>
  <si>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</si>
  <si>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</si>
  <si>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</si>
  <si>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</si>
  <si>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</si>
  <si>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</si>
  <si>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</si>
  <si>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</si>
  <si>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</si>
  <si>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</si>
  <si>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</si>
  <si>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</si>
  <si>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</si>
  <si>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</si>
  <si>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</si>
  <si>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</si>
  <si>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</si>
  <si>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</si>
  <si>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</si>
  <si>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</si>
  <si>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</si>
  <si>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</si>
  <si>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</si>
  <si>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</si>
  <si>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</si>
  <si>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</si>
  <si>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</si>
  <si>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</si>
  <si>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</si>
  <si>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</si>
  <si>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</si>
  <si>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</si>
  <si>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</si>
  <si>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</si>
  <si>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</si>
  <si>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</si>
  <si>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</si>
  <si>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</si>
  <si>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</si>
  <si>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</si>
  <si>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</si>
  <si>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</si>
  <si>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</si>
  <si>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</si>
  <si>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</si>
  <si>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</si>
  <si>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</si>
  <si>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</si>
  <si>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</si>
  <si>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</si>
  <si>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</si>
  <si>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</si>
  <si>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</si>
  <si>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</si>
  <si>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</si>
  <si>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</si>
  <si>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</si>
  <si>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</si>
  <si>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</si>
  <si>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</si>
  <si>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</si>
  <si>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</si>
  <si>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</si>
  <si>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</si>
  <si>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</si>
  <si>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</si>
  <si>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</si>
  <si>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</si>
  <si>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</si>
  <si>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</si>
  <si>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</si>
  <si>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</si>
  <si>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</si>
  <si>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</si>
  <si>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</si>
  <si>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</si>
  <si>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</si>
  <si>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</si>
  <si>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</si>
  <si>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</si>
  <si>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</si>
  <si>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</si>
  <si>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</si>
  <si>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</si>
  <si>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</si>
  <si>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</si>
  <si>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</si>
  <si>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</si>
  <si>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</si>
  <si>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</si>
  <si>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</si>
  <si>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</si>
  <si>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</si>
  <si>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</si>
  <si>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</si>
  <si>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</si>
  <si>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H. K. Ramapriyan</t>
  </si>
  <si>
    <t>Rama.Ramapriyan@nasa.gov</t>
  </si>
  <si>
    <t>CCMP_MEASURES_ATLAS_L3_OW_L2_5_SSMI_F10_WIND_VECTORS_FLK</t>
  </si>
  <si>
    <t>NASA</t>
  </si>
  <si>
    <t>no</t>
  </si>
  <si>
    <t>CDR_ECV01_10</t>
  </si>
  <si>
    <t>NOAA</t>
  </si>
  <si>
    <t>NOT SELECTED</t>
  </si>
  <si>
    <t>m/s</t>
  </si>
  <si>
    <t>DMSP F-10</t>
  </si>
  <si>
    <t>SSM/1</t>
  </si>
  <si>
    <t>No</t>
  </si>
  <si>
    <t>DMSP-F10/SSM/I</t>
  </si>
  <si>
    <t>Global</t>
  </si>
  <si>
    <t>27.75 km at equator</t>
  </si>
  <si>
    <t>10 m</t>
  </si>
  <si>
    <t>12 Hours</t>
  </si>
  <si>
    <t>0.5 m/s</t>
  </si>
  <si>
    <t>0.05 m/s</t>
  </si>
  <si>
    <t>Aqua</t>
  </si>
  <si>
    <t>AMSR-E</t>
  </si>
  <si>
    <t>podaac@podaac.jpl.nasa.gov</t>
  </si>
  <si>
    <t>not selected</t>
  </si>
  <si>
    <t>Open Access</t>
  </si>
  <si>
    <t>FTP</t>
  </si>
  <si>
    <t>6 months</t>
  </si>
  <si>
    <t>C66B526A-81DB-4A16-973E-CCC60F0C3AEB</t>
  </si>
  <si>
    <t>SURFACE WIND</t>
  </si>
  <si>
    <t>SURFACE WIND SPEED AND DIRECTION</t>
  </si>
  <si>
    <t>CCMP_MEASURES_ATLAS_L3_OW_L2_5_WINDSAT_WIND_VECTORS_FLK</t>
  </si>
  <si>
    <t>CDR_ECV01_11</t>
  </si>
  <si>
    <t>DoD (USA)</t>
  </si>
  <si>
    <t>Coriolis</t>
  </si>
  <si>
    <t>WindSat</t>
  </si>
  <si>
    <t>Coriolis/WindSat</t>
  </si>
  <si>
    <t>DA212AD4-71EF-4297-8CB8-2542071CC803</t>
  </si>
  <si>
    <t>CCMP_MEASURES_ATLAS_L3_OW_L2_5_SSMI_F14_WIND_VECTORS_FLK</t>
  </si>
  <si>
    <t>CDR_ECV01_12</t>
  </si>
  <si>
    <t>DMSP F-14</t>
  </si>
  <si>
    <t>DMSP-F14/SSM/I</t>
  </si>
  <si>
    <t>015F63F0-4C54-48C9-AF27-EA5ECAB1FAC4</t>
  </si>
  <si>
    <t>CCMP_MEASURES_ATLAS_L4_OW_L3_0_WIND_VECTORS_FLK</t>
  </si>
  <si>
    <t>CDR_ECV01_13</t>
  </si>
  <si>
    <t>Yes</t>
  </si>
  <si>
    <t>TRMM</t>
  </si>
  <si>
    <t>TMI</t>
  </si>
  <si>
    <t>QuikSCAT</t>
  </si>
  <si>
    <t>SEAWINDS</t>
  </si>
  <si>
    <t>ADEOS-II</t>
  </si>
  <si>
    <t>DMSP F-8</t>
  </si>
  <si>
    <t>SSM/I</t>
  </si>
  <si>
    <t>AQUA/AMSR-E, TRMM/TMI, QUIKSCAT/SEAWINDS, ADEOS-II/SEAWINDS, DMSP-F08/SSM/I, DMSP-F10/SSM/I, DMSP-F13/SSM/I, DMSP-F11/SSM/I, DMSP-F14/SSM/I, DMSP-F15/SSM/I, Coriolis/WindSat, DMSP-F17/SSMIS</t>
  </si>
  <si>
    <t>6 Hours</t>
  </si>
  <si>
    <t>netcdf</t>
  </si>
  <si>
    <t>Feb 24 2014  8:44PM</t>
  </si>
  <si>
    <t>4B85E731-F069-4798-90E5-3F1D19E17C02</t>
  </si>
  <si>
    <t>CCMP_MEASURES_ATLAS_L3_OW_L2_5_SSMI_F13_WIND_VECTORS_FLK</t>
  </si>
  <si>
    <t>CDR_ECV01_14</t>
  </si>
  <si>
    <t>DMSP F-13</t>
  </si>
  <si>
    <t>DMSP-F13/SSM/I</t>
  </si>
  <si>
    <t>561FCC3E-D288-4D3B-94F2-1BE0547185A5</t>
  </si>
  <si>
    <t>CCMP_MEASURES_ATLAS_L3_OW_L2_5_AMSRE_WIND_VECTORS_FLK</t>
  </si>
  <si>
    <t>CDR_ECV01_15</t>
  </si>
  <si>
    <t>JAXA</t>
  </si>
  <si>
    <t>AQUA/AMSR-E</t>
  </si>
  <si>
    <t>0.05 m/sss</t>
  </si>
  <si>
    <t>6B696B17-BDFE-40D8-B4E1-7FF01663AE94</t>
  </si>
  <si>
    <t>CCMP_MEASURES_ATLAS_L4_OW_L3_5A_5DAY_WIND_VECTORS_FLK</t>
  </si>
  <si>
    <t>CDR_ECV01_16</t>
  </si>
  <si>
    <t>5 days</t>
  </si>
  <si>
    <t>0.05 m/sssss</t>
  </si>
  <si>
    <t>26838D05-700E-4E5C-9EA1-5D533EC451CC</t>
  </si>
  <si>
    <t>Rainer Hollmann</t>
  </si>
  <si>
    <t>rainer.hollmann@dwd.de</t>
  </si>
  <si>
    <t>HOAPS</t>
  </si>
  <si>
    <t>EUMETSAT</t>
  </si>
  <si>
    <t>Ocean Fluxes, Validation Of Ocean Modelling</t>
  </si>
  <si>
    <t>CDR_ECV01_17</t>
  </si>
  <si>
    <t>WIND VECTOR OVER SEA SURFACE (HORIZONTAL)</t>
  </si>
  <si>
    <t>DMSP F-11</t>
  </si>
  <si>
    <t>DMSP F-12</t>
  </si>
  <si>
    <t>DMSP F-10|SSM/I||DMSP F-11|SSM/I||DMSP F-12|SSM/I||DMSP F-13|SSM/I  more DSMP Satellite and SSMI Instruments</t>
  </si>
  <si>
    <t>0.5 x 0.5 deg</t>
  </si>
  <si>
    <t>n/A</t>
  </si>
  <si>
    <t>monthly</t>
  </si>
  <si>
    <t>0.24 m/s bias, 
0.15 m/s rms</t>
  </si>
  <si>
    <t>0.09 m/s</t>
  </si>
  <si>
    <t>yes</t>
  </si>
  <si>
    <t>DMSP F-11|SSM/I</t>
  </si>
  <si>
    <t>contact.cmsaf@dwd.de</t>
  </si>
  <si>
    <t>both</t>
  </si>
  <si>
    <t>HDF</t>
  </si>
  <si>
    <t>ftp, disk</t>
  </si>
  <si>
    <t>none</t>
  </si>
  <si>
    <t>27B6C048-5139-4AB9-9022-69ED3F9712DD</t>
  </si>
  <si>
    <t>SSMI and SSMIS netCDF Data Products</t>
  </si>
  <si>
    <t>Climate Trend Detection, Model Uncertainty Quantification, Climate Regime Shifts, Impact Of Climate Change On Hurricanes</t>
  </si>
  <si>
    <t>CDR_ECV01_18</t>
  </si>
  <si>
    <t>WIND SPEED OVER SEA SURFACE (HORIZONTAL)</t>
  </si>
  <si>
    <t>SSM/I, SSM/IS</t>
  </si>
  <si>
    <t>DMSP F-15</t>
  </si>
  <si>
    <t>DMSP F-8|SSM/I||DMSP F-10|SSM/I||DMSP F-11|SSM/IDMSP%2520F-13%2520through%2520F-17%2520as%2520well||not selected|not selectedDMSP F-13, DMSP F-14, DMSP F-15, DMSP F-16, DMSP F-17.  Instruments SSM/I and SSM/IS.</t>
  </si>
  <si>
    <t>25 km</t>
  </si>
  <si>
    <t>1.0 m/s</t>
  </si>
  <si>
    <t>~0.05 m/s/decade</t>
  </si>
  <si>
    <t>DMSP</t>
  </si>
  <si>
    <t>SSMI</t>
  </si>
  <si>
    <t>ghrcdaac@itsc.uah.edu</t>
  </si>
  <si>
    <t>FTP,OpenDAP,WGET</t>
  </si>
  <si>
    <t>0.15 months</t>
  </si>
  <si>
    <t>5529899E-4847-4349-B107-839B54951A87</t>
  </si>
  <si>
    <t xml:space="preserve"> Aqua</t>
  </si>
  <si>
    <t xml:space="preserve"> SSMIS</t>
  </si>
  <si>
    <t xml:space="preserve"> Coriolis</t>
  </si>
  <si>
    <t xml:space="preserve"> AMSR-E</t>
  </si>
  <si>
    <t xml:space="preserve"> WindSat</t>
  </si>
  <si>
    <t>Yes, new release of Near Surface Wind Speed TCDR R2</t>
  </si>
  <si>
    <t>Energy Budget</t>
  </si>
  <si>
    <t>CDR_ECV01_19</t>
  </si>
  <si>
    <t>SSM/I, SSMI/S</t>
  </si>
  <si>
    <t>DMSP-F-9</t>
  </si>
  <si>
    <t>DMSP F-8 to DMSP F-18, all SSM/I; SSMI/S</t>
  </si>
  <si>
    <t>0.5x0.5 deg</t>
  </si>
  <si>
    <t>1 m/s</t>
  </si>
  <si>
    <t>0.2 m/s</t>
  </si>
  <si>
    <t>DC9CCC1F-615B-43E2-BE08-5E3233949A8E</t>
  </si>
  <si>
    <t>Yes, new release of Near Surface Wind Speed TCDR R3</t>
  </si>
  <si>
    <t>Surface Energy Budget</t>
  </si>
  <si>
    <t>CDR_ECV01_20</t>
  </si>
  <si>
    <t>DMSP F-8|SSM/I||DMSP F-10|SSM/I||DMSP F-11|SSM/I||DMSP F-13|SSM/IDMSP F-14/SSM/I and DMSP F-15/SSM/I</t>
  </si>
  <si>
    <t>45B6C112-07F0-4528-9C7D-2AAA7B28059A</t>
  </si>
  <si>
    <t>Lucien Froidevaux</t>
  </si>
  <si>
    <t>Lucien.Froidevaux@jpl.nasa.gov</t>
  </si>
  <si>
    <t>Impact On Radiative Forcing And Ozone</t>
  </si>
  <si>
    <t>CDR_ECV01_21</t>
  </si>
  <si>
    <t>ATMOSPHERIC SPECIFIC HUMIDITY (COLUMN/PROFILE)</t>
  </si>
  <si>
    <t>UARS</t>
  </si>
  <si>
    <t>MLS</t>
  </si>
  <si>
    <t>HALOE</t>
  </si>
  <si>
    <t>SCISAT-1</t>
  </si>
  <si>
    <t>ACE-FTS</t>
  </si>
  <si>
    <t>Aura</t>
  </si>
  <si>
    <t>MLS (EOA-Aura)</t>
  </si>
  <si>
    <t>UARS/MLS, UARS/HALOE, SCISAT-1/ACE-FTS, Aura/MLS(EOS-Aura)</t>
  </si>
  <si>
    <t>&lt;0.5%/yr (but still being studied)</t>
  </si>
  <si>
    <t>Available now</t>
  </si>
  <si>
    <t>CA843A63-8EA4-4F05-899C-C0ED130BBF7B</t>
  </si>
  <si>
    <t>PROFILES OF WATER VAPOR</t>
  </si>
  <si>
    <t>WATER VAPOUR</t>
  </si>
  <si>
    <t>Keiji IMAOKA</t>
  </si>
  <si>
    <t>imaoka.keiji@jaxa.jp</t>
  </si>
  <si>
    <t>Sea surface wind speed</t>
  </si>
  <si>
    <t>Model Input, Gsmap, Etc.</t>
  </si>
  <si>
    <t>CDR_ECV01_3</t>
  </si>
  <si>
    <t>GCOM-W1</t>
  </si>
  <si>
    <t>AMSR-2</t>
  </si>
  <si>
    <t>GCOM-W1|AMSR-2</t>
  </si>
  <si>
    <t>15km</t>
  </si>
  <si>
    <t>N/A</t>
  </si>
  <si>
    <t>2days</t>
  </si>
  <si>
    <t>TBD</t>
  </si>
  <si>
    <t>Aqua|AMSR-E</t>
  </si>
  <si>
    <t>Z-GCOM_QA@jaxa.jp</t>
  </si>
  <si>
    <t>Constrained Access</t>
  </si>
  <si>
    <t>via the internet</t>
  </si>
  <si>
    <t>1month</t>
  </si>
  <si>
    <t>BAA84873-C770-45F7-882C-2E872B94040D</t>
  </si>
  <si>
    <t>CCMP_MEASURES_ATLAS_L3_OW_L2_5_SSMI_F8_WIND_VECTORS_FLK</t>
  </si>
  <si>
    <t>CDR_ECV01_4</t>
  </si>
  <si>
    <t>DMSP-F08/SSM/I</t>
  </si>
  <si>
    <t>12 hours</t>
  </si>
  <si>
    <t>66AC65D9-13F4-4BA9-BC0D-E7F91BDE156B</t>
  </si>
  <si>
    <t>CCMP_MEASURES_ATLAS_L3_OW_L2_5_SSMI_F11_WIND_VECTORS_FLK</t>
  </si>
  <si>
    <t>CDR_ECV01_5</t>
  </si>
  <si>
    <t>DMSP-F11/SSM/I</t>
  </si>
  <si>
    <t>22.75 km at equator</t>
  </si>
  <si>
    <t>ADDFC59F-F4EE-422D-8265-1874E168D978</t>
  </si>
  <si>
    <t>CCMP_MEASURES_ATLAS_L3_OW_L2_5_SSMI_F15_WIND_VECTORS_FLK</t>
  </si>
  <si>
    <t>CDR_ECV01_6</t>
  </si>
  <si>
    <t>DMSP-F15/SSM/I</t>
  </si>
  <si>
    <t>67A7E424-D8B6-4A69-AB7E-52F08A07C8CB</t>
  </si>
  <si>
    <t>CCMP_MEASURES_ATLAS_L3_OW_L2_5_SSMIS_F17_WIND_VECTORS_FLK</t>
  </si>
  <si>
    <t>CDR_ECV01_7</t>
  </si>
  <si>
    <t>DMSP F-17</t>
  </si>
  <si>
    <t>SSM/IS</t>
  </si>
  <si>
    <t>DMSP-F17/SSM/IS</t>
  </si>
  <si>
    <t>99B2221D-8576-4D99-AB88-FF0DC323CEEE</t>
  </si>
  <si>
    <t>CCMP_MEASURES_ATLAS_L4_OW_L3_5A_MONTHLY_WIND_VECTORS_FLK</t>
  </si>
  <si>
    <t>CDR_ECV01_8</t>
  </si>
  <si>
    <t>1 month</t>
  </si>
  <si>
    <t>A5409FA7-D8A5-48E2-B22D-E9A0859E2476</t>
  </si>
  <si>
    <t>CCMP_MEASURES_ATLAS_L3_OW_L2_5_TMI_WIND_VECTORS_FLK</t>
  </si>
  <si>
    <t>CDR_ECV01_9</t>
  </si>
  <si>
    <t>TRMM/TMI</t>
  </si>
  <si>
    <t>BBCE990E-3D03-4DFC-BA99-165331C74C84</t>
  </si>
  <si>
    <t>Surface Wind Speed and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</si>
</sst>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4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2" borderId="0" xfId="0" applyNumberFormat="1" applyFill="1" applyAlignment="1">
      <alignment wrapText="1"/>
    </xf>
    <xf numFmtId="165" fontId="0" fillId="0" borderId="0" xfId="0" applyNumberFormat="1" applyFill="1" applyBorder="1"/>
    <xf numFmtId="22" fontId="0" fillId="0" borderId="0" xfId="0" applyNumberFormat="1"/>
    <xf numFmtId="0" fontId="0" fillId="0" borderId="0" xfId="0" applyFill="1"/>
    <xf numFmtId="164" fontId="0" fillId="2" borderId="0" xfId="0" applyNumberFormat="1" applyFill="1"/>
    <xf numFmtId="0" fontId="0" fillId="2" borderId="0" xfId="0" applyFill="1"/>
    <xf numFmtId="165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11" fontId="0" fillId="0" borderId="0" xfId="0" applyNumberFormat="1"/>
    <xf numFmtId="15" fontId="0" fillId="0" borderId="0" xfId="0" applyNumberFormat="1"/>
    <xf numFmtId="9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23"/>
  <sheetViews>
    <sheetView tabSelected="1" topLeftCell="DH1" workbookViewId="0">
      <selection activeCell="DU21" sqref="DU21"/>
    </sheetView>
  </sheetViews>
  <sheetFormatPr baseColWidth="10" defaultRowHeight="15" x14ac:dyDescent="0"/>
  <cols>
    <col min="1" max="1" width="5" customWidth="1"/>
    <col min="2" max="2" width="7.33203125" customWidth="1"/>
    <col min="3" max="3" width="7.1640625" customWidth="1"/>
    <col min="4" max="4" width="7.66406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Y1" s="6" t="s">
        <v>97</v>
      </c>
      <c r="CZ1" s="6" t="s">
        <v>98</v>
      </c>
      <c r="DA1" s="6" t="s">
        <v>99</v>
      </c>
      <c r="DB1" s="6" t="s">
        <v>100</v>
      </c>
      <c r="DC1" s="6" t="s">
        <v>101</v>
      </c>
      <c r="DD1" s="6" t="s">
        <v>102</v>
      </c>
      <c r="DE1" s="6" t="s">
        <v>103</v>
      </c>
      <c r="DF1" s="6" t="s">
        <v>104</v>
      </c>
      <c r="DG1" s="6" t="s">
        <v>105</v>
      </c>
      <c r="DH1" s="6" t="s">
        <v>106</v>
      </c>
      <c r="DI1" s="6" t="s">
        <v>107</v>
      </c>
      <c r="DJ1" s="6" t="s">
        <v>108</v>
      </c>
      <c r="DK1" s="6" t="s">
        <v>109</v>
      </c>
      <c r="DL1" s="6" t="s">
        <v>110</v>
      </c>
      <c r="DM1" t="s">
        <v>52</v>
      </c>
      <c r="DN1" t="s">
        <v>53</v>
      </c>
      <c r="DO1" t="s">
        <v>54</v>
      </c>
      <c r="DP1" t="s">
        <v>55</v>
      </c>
      <c r="DQ1" t="s">
        <v>56</v>
      </c>
      <c r="DR1" s="1" t="s">
        <v>111</v>
      </c>
      <c r="DS1" s="6" t="s">
        <v>112</v>
      </c>
      <c r="DT1" t="s">
        <v>113</v>
      </c>
      <c r="DU1" s="6" t="s">
        <v>114</v>
      </c>
    </row>
    <row r="2" spans="1:125">
      <c r="A2" t="s">
        <v>115</v>
      </c>
      <c r="B2" t="s">
        <v>116</v>
      </c>
      <c r="C2" t="s">
        <v>117</v>
      </c>
      <c r="D2" t="s">
        <v>118</v>
      </c>
      <c r="E2" t="s">
        <v>119</v>
      </c>
      <c r="H2" t="s">
        <v>120</v>
      </c>
      <c r="K2" t="s">
        <v>120</v>
      </c>
      <c r="L2" t="s">
        <v>120</v>
      </c>
      <c r="O2" t="s">
        <v>121</v>
      </c>
      <c r="P2" t="s">
        <v>122</v>
      </c>
      <c r="Q2" t="s">
        <v>119</v>
      </c>
      <c r="R2" t="s">
        <v>119</v>
      </c>
      <c r="S2" t="s">
        <v>119</v>
      </c>
      <c r="T2" t="s">
        <v>119</v>
      </c>
      <c r="U2" t="s">
        <v>119</v>
      </c>
      <c r="V2" t="s">
        <v>119</v>
      </c>
      <c r="W2" t="s">
        <v>119</v>
      </c>
      <c r="X2" t="s">
        <v>119</v>
      </c>
      <c r="Y2" t="s">
        <v>119</v>
      </c>
      <c r="Z2" s="2">
        <v>33208</v>
      </c>
      <c r="AA2" s="2">
        <v>35735</v>
      </c>
      <c r="AC2" t="s">
        <v>123</v>
      </c>
      <c r="AD2" t="s">
        <v>124</v>
      </c>
      <c r="AE2" t="s">
        <v>125</v>
      </c>
      <c r="AF2" t="s">
        <v>126</v>
      </c>
      <c r="AH2" t="s">
        <v>127</v>
      </c>
      <c r="AY2" t="s">
        <v>128</v>
      </c>
      <c r="AZ2" t="s">
        <v>129</v>
      </c>
      <c r="BA2" t="s">
        <v>130</v>
      </c>
      <c r="BB2" t="s">
        <v>131</v>
      </c>
      <c r="BC2" t="s">
        <v>132</v>
      </c>
      <c r="BD2" t="s">
        <v>133</v>
      </c>
      <c r="BE2" t="s">
        <v>134</v>
      </c>
      <c r="BI2" t="s">
        <v>120</v>
      </c>
      <c r="BK2" t="s">
        <v>135</v>
      </c>
      <c r="BL2" t="s">
        <v>136</v>
      </c>
      <c r="BN2" t="s">
        <v>120</v>
      </c>
      <c r="BO2" t="s">
        <v>120</v>
      </c>
      <c r="BS2" t="s">
        <v>137</v>
      </c>
      <c r="BT2" t="s">
        <v>120</v>
      </c>
      <c r="BU2" t="s">
        <v>138</v>
      </c>
      <c r="BV2" t="s">
        <v>139</v>
      </c>
      <c r="BW2" t="s">
        <v>140</v>
      </c>
      <c r="BZ2" t="s">
        <v>141</v>
      </c>
      <c r="CA2">
        <v>1314</v>
      </c>
      <c r="CB2" s="3">
        <v>41694.863888888889</v>
      </c>
      <c r="CC2" t="s">
        <v>142</v>
      </c>
      <c r="CF2" t="s">
        <v>143</v>
      </c>
      <c r="CG2" t="s">
        <v>144</v>
      </c>
      <c r="CY2" s="6">
        <f>YEARFRAC(Z2,AA2)</f>
        <v>6.916666666666667</v>
      </c>
      <c r="CZ2" s="6">
        <f t="shared" ref="CZ2:CZ20" si="0">(COUNTIF(S2,"*")+COUNTIF(T2,"*")+COUNTIF(AE2,"*")+COUNTIF(BG2,"*"))/4</f>
        <v>0.75</v>
      </c>
      <c r="DA2" s="6">
        <f t="shared" ref="DA2:DA20" si="1">(COUNTIF(Q2,"*")+COUNTIF(I2,"*")+COUNTIF(BR2,"y*"))/3</f>
        <v>0.33333333333333331</v>
      </c>
      <c r="DB2" s="6">
        <f t="shared" ref="DB2:DB20" si="2">(COUNTIF(U2,"*")+COUNTA(BA2)+COUNTA(BB2)+COUNTA(BC2)+COUNTA(BD2)+COUNTA(BE2)+COUNTIF(BN2,"y*"))/7</f>
        <v>0.8571428571428571</v>
      </c>
      <c r="DC2" s="6">
        <f t="shared" ref="DC2:DC20" si="3">(COUNTIF(V2,"*")+COUNTIF(BH2,"*"))/2</f>
        <v>0.5</v>
      </c>
      <c r="DD2" s="6">
        <f t="shared" ref="DD2:DD20" si="4">(COUNTIF(V2,"*")+COUNTIF(BF2,"*"))/2</f>
        <v>0.5</v>
      </c>
      <c r="DE2" s="6">
        <f t="shared" ref="DE2:DE20" si="5">COUNTIF(AZ2,"*")</f>
        <v>1</v>
      </c>
      <c r="DF2" s="6">
        <f t="shared" ref="DF2:DF20" si="6">COUNTIF(W2,"*")</f>
        <v>1</v>
      </c>
      <c r="DG2" s="6">
        <f t="shared" ref="DG2:DG20" si="7">(COUNTIF(X2,"*")+COUNTIF(BS2,"*")+COUNTIF(BT2,"*")+COUNTIF(BU2,"*")+COUNTIF(BV2,"*")+COUNTIF(BW2,"*")+COUNTIF(BX2,"*")-COUNTIF(BT2,"no*")-COUNTIF(BU2,"no*")-COUNTIF(BV2,"no*"))/7</f>
        <v>0.5714285714285714</v>
      </c>
      <c r="DH2" s="6">
        <f t="shared" ref="DH2:DH20" si="8">COUNTIF(BZ2,"*")+COUNTA(BZ2)</f>
        <v>2</v>
      </c>
      <c r="DI2" s="6">
        <f t="shared" ref="DI2:DI20" si="9">COUNTIF(Y2,"*")</f>
        <v>1</v>
      </c>
      <c r="DJ2" s="6">
        <f t="shared" ref="DJ2:DJ20" si="10">COUNTIF(BR2,"y*")</f>
        <v>0</v>
      </c>
      <c r="DK2" s="6">
        <f t="shared" ref="DK2:DK18" si="11">(COUNTIF(U2,"*")+COUNTIF(W2,"*")+COUNTIF(BO2,"y*"))/3</f>
        <v>0.66666666666666663</v>
      </c>
      <c r="DL2" s="6">
        <f t="shared" ref="DL2:DL20" si="12">SUM(CZ2:DK2)/12</f>
        <v>0.76488095238095222</v>
      </c>
      <c r="DM2" t="str">
        <f t="shared" ref="DM2:DQ18" si="13">BA2</f>
        <v>27.75 km at equator</v>
      </c>
      <c r="DN2" t="str">
        <f t="shared" si="13"/>
        <v>10 m</v>
      </c>
      <c r="DO2" t="str">
        <f t="shared" si="13"/>
        <v>12 Hours</v>
      </c>
      <c r="DP2" t="str">
        <f t="shared" si="13"/>
        <v>0.5 m/s</v>
      </c>
      <c r="DQ2" t="str">
        <f t="shared" si="13"/>
        <v>0.05 m/s</v>
      </c>
      <c r="DR2" s="5">
        <v>1</v>
      </c>
      <c r="DS2" s="6">
        <f t="shared" ref="DS2:DS20" si="14">COUNTIF(N2,"*")</f>
        <v>0</v>
      </c>
      <c r="DT2">
        <f t="shared" ref="DT2:DT20" si="15">N2</f>
        <v>0</v>
      </c>
      <c r="DU2" s="6">
        <f>SUM(CY2/30,DL2,DR2,DS2)</f>
        <v>1.9954365079365077</v>
      </c>
    </row>
    <row r="3" spans="1:125">
      <c r="A3" t="s">
        <v>115</v>
      </c>
      <c r="B3" t="s">
        <v>116</v>
      </c>
      <c r="C3" t="s">
        <v>117</v>
      </c>
      <c r="D3" t="s">
        <v>145</v>
      </c>
      <c r="E3" t="s">
        <v>119</v>
      </c>
      <c r="H3" t="s">
        <v>120</v>
      </c>
      <c r="K3" t="s">
        <v>120</v>
      </c>
      <c r="L3" t="s">
        <v>120</v>
      </c>
      <c r="O3" t="s">
        <v>146</v>
      </c>
      <c r="P3" t="s">
        <v>147</v>
      </c>
      <c r="Q3" t="s">
        <v>119</v>
      </c>
      <c r="R3" t="s">
        <v>119</v>
      </c>
      <c r="S3" t="s">
        <v>119</v>
      </c>
      <c r="T3" t="s">
        <v>119</v>
      </c>
      <c r="U3" t="s">
        <v>119</v>
      </c>
      <c r="V3" t="s">
        <v>119</v>
      </c>
      <c r="W3" t="s">
        <v>119</v>
      </c>
      <c r="X3" t="s">
        <v>119</v>
      </c>
      <c r="Y3" t="s">
        <v>119</v>
      </c>
      <c r="Z3" s="2">
        <v>40148</v>
      </c>
      <c r="AA3" s="2">
        <v>40878</v>
      </c>
      <c r="AC3" t="s">
        <v>123</v>
      </c>
      <c r="AD3" t="s">
        <v>124</v>
      </c>
      <c r="AE3" t="s">
        <v>148</v>
      </c>
      <c r="AF3" t="s">
        <v>149</v>
      </c>
      <c r="AH3" t="s">
        <v>127</v>
      </c>
      <c r="AY3" t="s">
        <v>150</v>
      </c>
      <c r="AZ3" t="s">
        <v>129</v>
      </c>
      <c r="BA3" t="s">
        <v>130</v>
      </c>
      <c r="BB3" t="s">
        <v>131</v>
      </c>
      <c r="BC3" t="s">
        <v>132</v>
      </c>
      <c r="BD3" t="s">
        <v>133</v>
      </c>
      <c r="BE3" t="s">
        <v>134</v>
      </c>
      <c r="BI3" t="s">
        <v>120</v>
      </c>
      <c r="BK3" t="s">
        <v>135</v>
      </c>
      <c r="BL3" t="s">
        <v>136</v>
      </c>
      <c r="BN3" t="s">
        <v>120</v>
      </c>
      <c r="BO3" t="s">
        <v>120</v>
      </c>
      <c r="BS3" t="s">
        <v>137</v>
      </c>
      <c r="BT3" t="s">
        <v>120</v>
      </c>
      <c r="BU3" t="s">
        <v>138</v>
      </c>
      <c r="BV3" t="s">
        <v>139</v>
      </c>
      <c r="BW3" t="s">
        <v>140</v>
      </c>
      <c r="BZ3" t="s">
        <v>141</v>
      </c>
      <c r="CA3">
        <v>1315</v>
      </c>
      <c r="CB3" s="3">
        <v>41694.863888888889</v>
      </c>
      <c r="CC3" t="s">
        <v>151</v>
      </c>
      <c r="CF3" t="s">
        <v>143</v>
      </c>
      <c r="CG3" t="s">
        <v>144</v>
      </c>
      <c r="CY3" s="6">
        <f t="shared" ref="CY3:CY20" si="16">YEARFRAC(Z3,AA3)</f>
        <v>2</v>
      </c>
      <c r="CZ3" s="6">
        <f t="shared" si="0"/>
        <v>0.75</v>
      </c>
      <c r="DA3" s="6">
        <f t="shared" si="1"/>
        <v>0.33333333333333331</v>
      </c>
      <c r="DB3" s="6">
        <f t="shared" si="2"/>
        <v>0.8571428571428571</v>
      </c>
      <c r="DC3" s="6">
        <f t="shared" si="3"/>
        <v>0.5</v>
      </c>
      <c r="DD3" s="6">
        <f t="shared" si="4"/>
        <v>0.5</v>
      </c>
      <c r="DE3" s="6">
        <f t="shared" si="5"/>
        <v>1</v>
      </c>
      <c r="DF3" s="6">
        <f t="shared" si="6"/>
        <v>1</v>
      </c>
      <c r="DG3" s="6">
        <f t="shared" si="7"/>
        <v>0.5714285714285714</v>
      </c>
      <c r="DH3" s="6">
        <f t="shared" si="8"/>
        <v>2</v>
      </c>
      <c r="DI3" s="6">
        <f t="shared" si="9"/>
        <v>1</v>
      </c>
      <c r="DJ3" s="6">
        <f t="shared" si="10"/>
        <v>0</v>
      </c>
      <c r="DK3" s="6">
        <f t="shared" si="11"/>
        <v>0.66666666666666663</v>
      </c>
      <c r="DL3" s="6">
        <f t="shared" si="12"/>
        <v>0.76488095238095222</v>
      </c>
      <c r="DM3" t="str">
        <f t="shared" si="13"/>
        <v>27.75 km at equator</v>
      </c>
      <c r="DN3" t="str">
        <f t="shared" si="13"/>
        <v>10 m</v>
      </c>
      <c r="DO3" t="str">
        <f t="shared" si="13"/>
        <v>12 Hours</v>
      </c>
      <c r="DP3" t="str">
        <f t="shared" si="13"/>
        <v>0.5 m/s</v>
      </c>
      <c r="DQ3" t="str">
        <f t="shared" si="13"/>
        <v>0.05 m/s</v>
      </c>
      <c r="DR3" s="5">
        <v>1</v>
      </c>
      <c r="DS3" s="6">
        <f t="shared" si="14"/>
        <v>0</v>
      </c>
      <c r="DT3">
        <f t="shared" si="15"/>
        <v>0</v>
      </c>
      <c r="DU3" s="6">
        <f>SUM(CY3/30,DL3,DR3,DS3)</f>
        <v>1.831547619047619</v>
      </c>
    </row>
    <row r="4" spans="1:125">
      <c r="A4" t="s">
        <v>115</v>
      </c>
      <c r="B4" t="s">
        <v>116</v>
      </c>
      <c r="C4" t="s">
        <v>117</v>
      </c>
      <c r="D4" t="s">
        <v>152</v>
      </c>
      <c r="E4" t="s">
        <v>119</v>
      </c>
      <c r="H4" t="s">
        <v>120</v>
      </c>
      <c r="K4" t="s">
        <v>120</v>
      </c>
      <c r="L4" t="s">
        <v>120</v>
      </c>
      <c r="O4" t="s">
        <v>153</v>
      </c>
      <c r="P4" t="s">
        <v>122</v>
      </c>
      <c r="Q4" t="s">
        <v>119</v>
      </c>
      <c r="R4" t="s">
        <v>119</v>
      </c>
      <c r="S4" t="s">
        <v>119</v>
      </c>
      <c r="T4" t="s">
        <v>119</v>
      </c>
      <c r="U4" t="s">
        <v>119</v>
      </c>
      <c r="V4" t="s">
        <v>119</v>
      </c>
      <c r="W4" t="s">
        <v>119</v>
      </c>
      <c r="X4" t="s">
        <v>119</v>
      </c>
      <c r="Y4" t="s">
        <v>119</v>
      </c>
      <c r="Z4" s="2">
        <v>35551</v>
      </c>
      <c r="AA4" s="2">
        <v>39661</v>
      </c>
      <c r="AC4" t="s">
        <v>123</v>
      </c>
      <c r="AD4" t="s">
        <v>124</v>
      </c>
      <c r="AE4" t="s">
        <v>154</v>
      </c>
      <c r="AF4" t="s">
        <v>126</v>
      </c>
      <c r="AH4" t="s">
        <v>127</v>
      </c>
      <c r="AY4" t="s">
        <v>155</v>
      </c>
      <c r="AZ4" t="s">
        <v>129</v>
      </c>
      <c r="BA4" t="s">
        <v>130</v>
      </c>
      <c r="BB4" t="s">
        <v>131</v>
      </c>
      <c r="BC4" t="s">
        <v>132</v>
      </c>
      <c r="BD4" t="s">
        <v>133</v>
      </c>
      <c r="BE4" t="s">
        <v>134</v>
      </c>
      <c r="BI4" t="s">
        <v>120</v>
      </c>
      <c r="BK4" t="s">
        <v>135</v>
      </c>
      <c r="BL4" t="s">
        <v>136</v>
      </c>
      <c r="BN4" t="s">
        <v>120</v>
      </c>
      <c r="BO4" t="s">
        <v>120</v>
      </c>
      <c r="BS4" t="s">
        <v>137</v>
      </c>
      <c r="BT4" t="s">
        <v>120</v>
      </c>
      <c r="BU4" t="s">
        <v>138</v>
      </c>
      <c r="BV4" t="s">
        <v>139</v>
      </c>
      <c r="BW4" t="s">
        <v>140</v>
      </c>
      <c r="BZ4" t="s">
        <v>141</v>
      </c>
      <c r="CA4">
        <v>1316</v>
      </c>
      <c r="CB4" s="3">
        <v>41694.863888888889</v>
      </c>
      <c r="CC4" t="s">
        <v>156</v>
      </c>
      <c r="CF4" t="s">
        <v>143</v>
      </c>
      <c r="CG4" t="s">
        <v>144</v>
      </c>
      <c r="CY4" s="6">
        <f t="shared" si="16"/>
        <v>11.25</v>
      </c>
      <c r="CZ4" s="6">
        <f t="shared" si="0"/>
        <v>0.75</v>
      </c>
      <c r="DA4" s="6">
        <f t="shared" si="1"/>
        <v>0.33333333333333331</v>
      </c>
      <c r="DB4" s="6">
        <f t="shared" si="2"/>
        <v>0.8571428571428571</v>
      </c>
      <c r="DC4" s="6">
        <f t="shared" si="3"/>
        <v>0.5</v>
      </c>
      <c r="DD4" s="6">
        <f t="shared" si="4"/>
        <v>0.5</v>
      </c>
      <c r="DE4" s="6">
        <f t="shared" si="5"/>
        <v>1</v>
      </c>
      <c r="DF4" s="6">
        <f t="shared" si="6"/>
        <v>1</v>
      </c>
      <c r="DG4" s="6">
        <f t="shared" si="7"/>
        <v>0.5714285714285714</v>
      </c>
      <c r="DH4" s="6">
        <f t="shared" si="8"/>
        <v>2</v>
      </c>
      <c r="DI4" s="6">
        <f t="shared" si="9"/>
        <v>1</v>
      </c>
      <c r="DJ4" s="6">
        <f t="shared" si="10"/>
        <v>0</v>
      </c>
      <c r="DK4" s="6">
        <f t="shared" si="11"/>
        <v>0.66666666666666663</v>
      </c>
      <c r="DL4" s="6">
        <f t="shared" si="12"/>
        <v>0.76488095238095222</v>
      </c>
      <c r="DM4" t="str">
        <f t="shared" si="13"/>
        <v>27.75 km at equator</v>
      </c>
      <c r="DN4" t="str">
        <f t="shared" si="13"/>
        <v>10 m</v>
      </c>
      <c r="DO4" t="str">
        <f t="shared" si="13"/>
        <v>12 Hours</v>
      </c>
      <c r="DP4" t="str">
        <f t="shared" si="13"/>
        <v>0.5 m/s</v>
      </c>
      <c r="DQ4" t="str">
        <f t="shared" si="13"/>
        <v>0.05 m/s</v>
      </c>
      <c r="DR4" s="5">
        <v>1</v>
      </c>
      <c r="DS4" s="6">
        <f t="shared" si="14"/>
        <v>0</v>
      </c>
      <c r="DT4">
        <f t="shared" si="15"/>
        <v>0</v>
      </c>
      <c r="DU4" s="6">
        <f>SUM(CY4/30,DL4,DR4,DS4)</f>
        <v>2.1398809523809521</v>
      </c>
    </row>
    <row r="5" spans="1:125">
      <c r="A5" t="s">
        <v>115</v>
      </c>
      <c r="B5" t="s">
        <v>116</v>
      </c>
      <c r="C5" t="s">
        <v>117</v>
      </c>
      <c r="D5" t="s">
        <v>157</v>
      </c>
      <c r="E5" t="s">
        <v>119</v>
      </c>
      <c r="H5" t="s">
        <v>120</v>
      </c>
      <c r="K5" t="s">
        <v>120</v>
      </c>
      <c r="L5" t="s">
        <v>120</v>
      </c>
      <c r="O5" t="s">
        <v>158</v>
      </c>
      <c r="P5" t="s">
        <v>119</v>
      </c>
      <c r="Q5" t="s">
        <v>119</v>
      </c>
      <c r="R5" t="s">
        <v>119</v>
      </c>
      <c r="S5" t="s">
        <v>119</v>
      </c>
      <c r="T5" t="s">
        <v>119</v>
      </c>
      <c r="U5" t="s">
        <v>119</v>
      </c>
      <c r="V5" t="s">
        <v>119</v>
      </c>
      <c r="W5" t="s">
        <v>119</v>
      </c>
      <c r="X5" t="s">
        <v>119</v>
      </c>
      <c r="Y5" t="s">
        <v>119</v>
      </c>
      <c r="Z5" s="2">
        <v>31959</v>
      </c>
      <c r="AA5" s="2">
        <v>40878</v>
      </c>
      <c r="AC5" t="s">
        <v>123</v>
      </c>
      <c r="AD5" t="s">
        <v>124</v>
      </c>
      <c r="AE5" t="s">
        <v>135</v>
      </c>
      <c r="AF5" t="s">
        <v>136</v>
      </c>
      <c r="AH5" t="s">
        <v>159</v>
      </c>
      <c r="AI5" t="s">
        <v>160</v>
      </c>
      <c r="AJ5" t="s">
        <v>161</v>
      </c>
      <c r="AL5" t="s">
        <v>162</v>
      </c>
      <c r="AM5" t="s">
        <v>163</v>
      </c>
      <c r="AO5" t="s">
        <v>164</v>
      </c>
      <c r="AP5" t="s">
        <v>163</v>
      </c>
      <c r="AR5" t="s">
        <v>165</v>
      </c>
      <c r="AS5" t="s">
        <v>166</v>
      </c>
      <c r="AU5" t="s">
        <v>125</v>
      </c>
      <c r="AV5" t="s">
        <v>166</v>
      </c>
      <c r="AY5" t="s">
        <v>167</v>
      </c>
      <c r="AZ5" t="s">
        <v>129</v>
      </c>
      <c r="BA5" t="s">
        <v>130</v>
      </c>
      <c r="BB5" t="s">
        <v>131</v>
      </c>
      <c r="BC5" t="s">
        <v>168</v>
      </c>
      <c r="BD5" t="s">
        <v>133</v>
      </c>
      <c r="BE5" t="s">
        <v>134</v>
      </c>
      <c r="BI5" t="s">
        <v>120</v>
      </c>
      <c r="BK5" t="s">
        <v>135</v>
      </c>
      <c r="BL5" t="s">
        <v>136</v>
      </c>
      <c r="BN5" t="s">
        <v>120</v>
      </c>
      <c r="BO5" t="s">
        <v>120</v>
      </c>
      <c r="BS5" t="s">
        <v>137</v>
      </c>
      <c r="BT5" t="s">
        <v>120</v>
      </c>
      <c r="BU5" t="s">
        <v>169</v>
      </c>
      <c r="BV5" t="s">
        <v>139</v>
      </c>
      <c r="BW5" t="s">
        <v>140</v>
      </c>
      <c r="BZ5" t="s">
        <v>141</v>
      </c>
      <c r="CA5">
        <v>1317</v>
      </c>
      <c r="CB5" t="s">
        <v>170</v>
      </c>
      <c r="CC5" t="s">
        <v>171</v>
      </c>
      <c r="CF5" t="s">
        <v>143</v>
      </c>
      <c r="CG5" t="s">
        <v>144</v>
      </c>
      <c r="CY5" s="6">
        <f t="shared" si="16"/>
        <v>24.416666666666668</v>
      </c>
      <c r="CZ5" s="6">
        <f t="shared" si="0"/>
        <v>0.75</v>
      </c>
      <c r="DA5" s="6">
        <f t="shared" si="1"/>
        <v>0.33333333333333331</v>
      </c>
      <c r="DB5" s="6">
        <f t="shared" si="2"/>
        <v>0.8571428571428571</v>
      </c>
      <c r="DC5" s="6">
        <f t="shared" si="3"/>
        <v>0.5</v>
      </c>
      <c r="DD5" s="6">
        <f t="shared" si="4"/>
        <v>0.5</v>
      </c>
      <c r="DE5" s="6">
        <f t="shared" si="5"/>
        <v>1</v>
      </c>
      <c r="DF5" s="6">
        <f t="shared" si="6"/>
        <v>1</v>
      </c>
      <c r="DG5" s="6">
        <f t="shared" si="7"/>
        <v>0.7142857142857143</v>
      </c>
      <c r="DH5" s="6">
        <f t="shared" si="8"/>
        <v>2</v>
      </c>
      <c r="DI5" s="6">
        <f t="shared" si="9"/>
        <v>1</v>
      </c>
      <c r="DJ5" s="6">
        <f t="shared" si="10"/>
        <v>0</v>
      </c>
      <c r="DK5" s="6">
        <f t="shared" si="11"/>
        <v>0.66666666666666663</v>
      </c>
      <c r="DL5" s="6">
        <f t="shared" si="12"/>
        <v>0.7767857142857143</v>
      </c>
      <c r="DM5" t="str">
        <f t="shared" si="13"/>
        <v>27.75 km at equator</v>
      </c>
      <c r="DN5" t="str">
        <f t="shared" si="13"/>
        <v>10 m</v>
      </c>
      <c r="DO5" t="str">
        <f t="shared" si="13"/>
        <v>6 Hours</v>
      </c>
      <c r="DP5" t="str">
        <f t="shared" si="13"/>
        <v>0.5 m/s</v>
      </c>
      <c r="DQ5" t="str">
        <f t="shared" si="13"/>
        <v>0.05 m/s</v>
      </c>
      <c r="DR5" s="5">
        <v>1</v>
      </c>
      <c r="DS5" s="6">
        <f t="shared" si="14"/>
        <v>0</v>
      </c>
      <c r="DT5">
        <f t="shared" si="15"/>
        <v>0</v>
      </c>
      <c r="DU5" s="6">
        <f>SUM(CY5/30,DL5,DR5,DS5)</f>
        <v>2.5906746031746031</v>
      </c>
    </row>
    <row r="6" spans="1:125">
      <c r="A6" t="s">
        <v>115</v>
      </c>
      <c r="B6" t="s">
        <v>116</v>
      </c>
      <c r="C6" t="s">
        <v>117</v>
      </c>
      <c r="D6" t="s">
        <v>172</v>
      </c>
      <c r="E6" t="s">
        <v>119</v>
      </c>
      <c r="H6" t="s">
        <v>120</v>
      </c>
      <c r="K6" t="s">
        <v>120</v>
      </c>
      <c r="L6" t="s">
        <v>120</v>
      </c>
      <c r="O6" t="s">
        <v>173</v>
      </c>
      <c r="P6" t="s">
        <v>122</v>
      </c>
      <c r="Q6" t="s">
        <v>119</v>
      </c>
      <c r="R6" t="s">
        <v>119</v>
      </c>
      <c r="S6" t="s">
        <v>119</v>
      </c>
      <c r="T6" t="s">
        <v>119</v>
      </c>
      <c r="U6" t="s">
        <v>119</v>
      </c>
      <c r="V6" t="s">
        <v>119</v>
      </c>
      <c r="W6" t="s">
        <v>119</v>
      </c>
      <c r="X6" t="s">
        <v>119</v>
      </c>
      <c r="Y6" t="s">
        <v>119</v>
      </c>
      <c r="Z6" s="2">
        <v>34820</v>
      </c>
      <c r="AA6" s="2">
        <v>40118</v>
      </c>
      <c r="AC6" t="s">
        <v>123</v>
      </c>
      <c r="AD6" t="s">
        <v>124</v>
      </c>
      <c r="AE6" t="s">
        <v>174</v>
      </c>
      <c r="AF6" t="s">
        <v>166</v>
      </c>
      <c r="AH6" t="s">
        <v>127</v>
      </c>
      <c r="AY6" t="s">
        <v>175</v>
      </c>
      <c r="AZ6" t="s">
        <v>129</v>
      </c>
      <c r="BA6" t="s">
        <v>130</v>
      </c>
      <c r="BB6" t="s">
        <v>131</v>
      </c>
      <c r="BC6" t="s">
        <v>132</v>
      </c>
      <c r="BD6" t="s">
        <v>133</v>
      </c>
      <c r="BE6" t="s">
        <v>134</v>
      </c>
      <c r="BI6" t="s">
        <v>120</v>
      </c>
      <c r="BK6" t="s">
        <v>135</v>
      </c>
      <c r="BL6" t="s">
        <v>136</v>
      </c>
      <c r="BN6" t="s">
        <v>120</v>
      </c>
      <c r="BO6" t="s">
        <v>120</v>
      </c>
      <c r="BS6" t="s">
        <v>137</v>
      </c>
      <c r="BT6" t="s">
        <v>120</v>
      </c>
      <c r="BU6" t="s">
        <v>138</v>
      </c>
      <c r="BV6" t="s">
        <v>139</v>
      </c>
      <c r="BW6" t="s">
        <v>140</v>
      </c>
      <c r="BZ6" t="s">
        <v>141</v>
      </c>
      <c r="CA6">
        <v>1318</v>
      </c>
      <c r="CB6" s="3">
        <v>41694.863888888889</v>
      </c>
      <c r="CC6" t="s">
        <v>176</v>
      </c>
      <c r="CF6" t="s">
        <v>143</v>
      </c>
      <c r="CG6" t="s">
        <v>144</v>
      </c>
      <c r="CY6" s="6">
        <f t="shared" si="16"/>
        <v>14.5</v>
      </c>
      <c r="CZ6" s="6">
        <f t="shared" si="0"/>
        <v>0.75</v>
      </c>
      <c r="DA6" s="6">
        <f t="shared" si="1"/>
        <v>0.33333333333333331</v>
      </c>
      <c r="DB6" s="6">
        <f t="shared" si="2"/>
        <v>0.8571428571428571</v>
      </c>
      <c r="DC6" s="6">
        <f t="shared" si="3"/>
        <v>0.5</v>
      </c>
      <c r="DD6" s="6">
        <f t="shared" si="4"/>
        <v>0.5</v>
      </c>
      <c r="DE6" s="6">
        <f t="shared" si="5"/>
        <v>1</v>
      </c>
      <c r="DF6" s="6">
        <f t="shared" si="6"/>
        <v>1</v>
      </c>
      <c r="DG6" s="6">
        <f t="shared" si="7"/>
        <v>0.5714285714285714</v>
      </c>
      <c r="DH6" s="6">
        <f t="shared" si="8"/>
        <v>2</v>
      </c>
      <c r="DI6" s="6">
        <f t="shared" si="9"/>
        <v>1</v>
      </c>
      <c r="DJ6" s="6">
        <f t="shared" si="10"/>
        <v>0</v>
      </c>
      <c r="DK6" s="6">
        <f t="shared" si="11"/>
        <v>0.66666666666666663</v>
      </c>
      <c r="DL6" s="6">
        <f t="shared" si="12"/>
        <v>0.76488095238095222</v>
      </c>
      <c r="DM6" t="str">
        <f t="shared" si="13"/>
        <v>27.75 km at equator</v>
      </c>
      <c r="DN6" t="str">
        <f t="shared" si="13"/>
        <v>10 m</v>
      </c>
      <c r="DO6" t="str">
        <f t="shared" si="13"/>
        <v>12 Hours</v>
      </c>
      <c r="DP6" t="str">
        <f t="shared" si="13"/>
        <v>0.5 m/s</v>
      </c>
      <c r="DQ6" t="str">
        <f t="shared" si="13"/>
        <v>0.05 m/s</v>
      </c>
      <c r="DR6" s="5">
        <v>1</v>
      </c>
      <c r="DS6" s="6">
        <f t="shared" si="14"/>
        <v>0</v>
      </c>
      <c r="DT6">
        <f t="shared" si="15"/>
        <v>0</v>
      </c>
      <c r="DU6" s="6">
        <f>SUM(CY6/30,DL6,DR6,DS6)</f>
        <v>2.2482142857142855</v>
      </c>
    </row>
    <row r="7" spans="1:125">
      <c r="A7" t="s">
        <v>115</v>
      </c>
      <c r="B7" t="s">
        <v>116</v>
      </c>
      <c r="C7" t="s">
        <v>117</v>
      </c>
      <c r="D7" t="s">
        <v>177</v>
      </c>
      <c r="E7" t="s">
        <v>119</v>
      </c>
      <c r="H7" t="s">
        <v>120</v>
      </c>
      <c r="K7" t="s">
        <v>120</v>
      </c>
      <c r="L7" t="s">
        <v>120</v>
      </c>
      <c r="O7" t="s">
        <v>178</v>
      </c>
      <c r="P7" t="s">
        <v>119</v>
      </c>
      <c r="Q7" t="s">
        <v>179</v>
      </c>
      <c r="R7" t="s">
        <v>119</v>
      </c>
      <c r="S7" t="s">
        <v>119</v>
      </c>
      <c r="T7" t="s">
        <v>119</v>
      </c>
      <c r="U7" t="s">
        <v>119</v>
      </c>
      <c r="V7" t="s">
        <v>119</v>
      </c>
      <c r="W7" t="s">
        <v>119</v>
      </c>
      <c r="X7" t="s">
        <v>119</v>
      </c>
      <c r="Y7" t="s">
        <v>119</v>
      </c>
      <c r="Z7" s="2">
        <v>37408</v>
      </c>
      <c r="AA7" s="2">
        <v>40817</v>
      </c>
      <c r="AC7" t="s">
        <v>123</v>
      </c>
      <c r="AD7" t="s">
        <v>124</v>
      </c>
      <c r="AE7" t="s">
        <v>135</v>
      </c>
      <c r="AF7" t="s">
        <v>136</v>
      </c>
      <c r="AH7" t="s">
        <v>127</v>
      </c>
      <c r="AY7" t="s">
        <v>180</v>
      </c>
      <c r="AZ7" t="s">
        <v>129</v>
      </c>
      <c r="BA7" t="s">
        <v>130</v>
      </c>
      <c r="BB7" t="s">
        <v>131</v>
      </c>
      <c r="BC7" t="s">
        <v>132</v>
      </c>
      <c r="BD7" t="s">
        <v>133</v>
      </c>
      <c r="BE7" t="s">
        <v>181</v>
      </c>
      <c r="BI7" t="s">
        <v>120</v>
      </c>
      <c r="BK7" t="s">
        <v>135</v>
      </c>
      <c r="BL7" t="s">
        <v>136</v>
      </c>
      <c r="BN7" t="s">
        <v>120</v>
      </c>
      <c r="BO7" t="s">
        <v>120</v>
      </c>
      <c r="BS7" t="s">
        <v>137</v>
      </c>
      <c r="BT7" t="s">
        <v>120</v>
      </c>
      <c r="BU7" t="s">
        <v>138</v>
      </c>
      <c r="BV7" t="s">
        <v>139</v>
      </c>
      <c r="BW7" t="s">
        <v>140</v>
      </c>
      <c r="BZ7" t="s">
        <v>141</v>
      </c>
      <c r="CA7">
        <v>1319</v>
      </c>
      <c r="CB7" s="3">
        <v>41694.863888888889</v>
      </c>
      <c r="CC7" t="s">
        <v>182</v>
      </c>
      <c r="CF7" t="s">
        <v>143</v>
      </c>
      <c r="CG7" t="s">
        <v>144</v>
      </c>
      <c r="CY7" s="6">
        <f t="shared" si="16"/>
        <v>9.3333333333333339</v>
      </c>
      <c r="CZ7" s="6">
        <f t="shared" si="0"/>
        <v>0.75</v>
      </c>
      <c r="DA7" s="6">
        <f t="shared" si="1"/>
        <v>0.33333333333333331</v>
      </c>
      <c r="DB7" s="6">
        <f t="shared" si="2"/>
        <v>0.8571428571428571</v>
      </c>
      <c r="DC7" s="6">
        <f t="shared" si="3"/>
        <v>0.5</v>
      </c>
      <c r="DD7" s="6">
        <f t="shared" si="4"/>
        <v>0.5</v>
      </c>
      <c r="DE7" s="6">
        <f t="shared" si="5"/>
        <v>1</v>
      </c>
      <c r="DF7" s="6">
        <f t="shared" si="6"/>
        <v>1</v>
      </c>
      <c r="DG7" s="6">
        <f t="shared" si="7"/>
        <v>0.5714285714285714</v>
      </c>
      <c r="DH7" s="6">
        <f t="shared" si="8"/>
        <v>2</v>
      </c>
      <c r="DI7" s="6">
        <f t="shared" si="9"/>
        <v>1</v>
      </c>
      <c r="DJ7" s="6">
        <f t="shared" si="10"/>
        <v>0</v>
      </c>
      <c r="DK7" s="6">
        <f t="shared" si="11"/>
        <v>0.66666666666666663</v>
      </c>
      <c r="DL7" s="6">
        <f t="shared" si="12"/>
        <v>0.76488095238095222</v>
      </c>
      <c r="DM7" t="str">
        <f t="shared" si="13"/>
        <v>27.75 km at equator</v>
      </c>
      <c r="DN7" t="str">
        <f t="shared" si="13"/>
        <v>10 m</v>
      </c>
      <c r="DO7" t="str">
        <f t="shared" si="13"/>
        <v>12 Hours</v>
      </c>
      <c r="DP7" t="str">
        <f t="shared" si="13"/>
        <v>0.5 m/s</v>
      </c>
      <c r="DQ7" t="str">
        <f t="shared" si="13"/>
        <v>0.05 m/sss</v>
      </c>
      <c r="DR7" s="5">
        <v>1</v>
      </c>
      <c r="DS7" s="6">
        <f t="shared" si="14"/>
        <v>0</v>
      </c>
      <c r="DT7">
        <f t="shared" si="15"/>
        <v>0</v>
      </c>
      <c r="DU7" s="6">
        <f>SUM(CY7/30,DL7,DR7,DS7)</f>
        <v>2.0759920634920634</v>
      </c>
    </row>
    <row r="8" spans="1:125">
      <c r="A8" t="s">
        <v>115</v>
      </c>
      <c r="B8" t="s">
        <v>116</v>
      </c>
      <c r="C8" t="s">
        <v>117</v>
      </c>
      <c r="D8" t="s">
        <v>183</v>
      </c>
      <c r="E8" t="s">
        <v>119</v>
      </c>
      <c r="H8" t="s">
        <v>120</v>
      </c>
      <c r="K8" t="s">
        <v>120</v>
      </c>
      <c r="L8" t="s">
        <v>120</v>
      </c>
      <c r="O8" t="s">
        <v>184</v>
      </c>
      <c r="P8" t="s">
        <v>119</v>
      </c>
      <c r="Q8" t="s">
        <v>119</v>
      </c>
      <c r="R8" t="s">
        <v>119</v>
      </c>
      <c r="S8" t="s">
        <v>119</v>
      </c>
      <c r="T8" t="s">
        <v>119</v>
      </c>
      <c r="U8" t="s">
        <v>119</v>
      </c>
      <c r="V8" t="s">
        <v>119</v>
      </c>
      <c r="W8" t="s">
        <v>119</v>
      </c>
      <c r="X8" t="s">
        <v>119</v>
      </c>
      <c r="Y8" t="s">
        <v>119</v>
      </c>
      <c r="Z8" s="2">
        <v>31959</v>
      </c>
      <c r="AA8" s="2">
        <v>40878</v>
      </c>
      <c r="AC8" t="s">
        <v>123</v>
      </c>
      <c r="AD8" t="s">
        <v>124</v>
      </c>
      <c r="AE8" t="s">
        <v>135</v>
      </c>
      <c r="AF8" t="s">
        <v>136</v>
      </c>
      <c r="AH8" t="s">
        <v>159</v>
      </c>
      <c r="AI8" t="s">
        <v>160</v>
      </c>
      <c r="AJ8" t="s">
        <v>161</v>
      </c>
      <c r="AL8" t="s">
        <v>162</v>
      </c>
      <c r="AM8" t="s">
        <v>163</v>
      </c>
      <c r="AO8" t="s">
        <v>164</v>
      </c>
      <c r="AP8" t="s">
        <v>163</v>
      </c>
      <c r="AR8" t="s">
        <v>165</v>
      </c>
      <c r="AS8" t="s">
        <v>166</v>
      </c>
      <c r="AU8" t="s">
        <v>125</v>
      </c>
      <c r="AV8" t="s">
        <v>166</v>
      </c>
      <c r="AY8" t="s">
        <v>167</v>
      </c>
      <c r="AZ8" t="s">
        <v>129</v>
      </c>
      <c r="BA8" t="s">
        <v>130</v>
      </c>
      <c r="BB8" t="s">
        <v>131</v>
      </c>
      <c r="BC8" t="s">
        <v>185</v>
      </c>
      <c r="BD8" t="s">
        <v>133</v>
      </c>
      <c r="BE8" t="s">
        <v>186</v>
      </c>
      <c r="BI8" t="s">
        <v>120</v>
      </c>
      <c r="BK8" t="s">
        <v>135</v>
      </c>
      <c r="BL8" t="s">
        <v>136</v>
      </c>
      <c r="BN8" t="s">
        <v>120</v>
      </c>
      <c r="BO8" t="s">
        <v>120</v>
      </c>
      <c r="BS8" t="s">
        <v>137</v>
      </c>
      <c r="BT8" t="s">
        <v>120</v>
      </c>
      <c r="BU8" t="s">
        <v>169</v>
      </c>
      <c r="BV8" t="s">
        <v>139</v>
      </c>
      <c r="BW8" t="s">
        <v>140</v>
      </c>
      <c r="BZ8" t="s">
        <v>141</v>
      </c>
      <c r="CA8">
        <v>1320</v>
      </c>
      <c r="CB8" t="s">
        <v>170</v>
      </c>
      <c r="CC8" t="s">
        <v>187</v>
      </c>
      <c r="CF8" t="s">
        <v>143</v>
      </c>
      <c r="CG8" t="s">
        <v>144</v>
      </c>
      <c r="CY8" s="6">
        <f t="shared" si="16"/>
        <v>24.416666666666668</v>
      </c>
      <c r="CZ8" s="6">
        <f t="shared" si="0"/>
        <v>0.75</v>
      </c>
      <c r="DA8" s="6">
        <f t="shared" si="1"/>
        <v>0.33333333333333331</v>
      </c>
      <c r="DB8" s="6">
        <f t="shared" si="2"/>
        <v>0.8571428571428571</v>
      </c>
      <c r="DC8" s="6">
        <f t="shared" si="3"/>
        <v>0.5</v>
      </c>
      <c r="DD8" s="6">
        <f t="shared" si="4"/>
        <v>0.5</v>
      </c>
      <c r="DE8" s="6">
        <f t="shared" si="5"/>
        <v>1</v>
      </c>
      <c r="DF8" s="6">
        <f t="shared" si="6"/>
        <v>1</v>
      </c>
      <c r="DG8" s="6">
        <f t="shared" si="7"/>
        <v>0.7142857142857143</v>
      </c>
      <c r="DH8" s="6">
        <f t="shared" si="8"/>
        <v>2</v>
      </c>
      <c r="DI8" s="6">
        <f t="shared" si="9"/>
        <v>1</v>
      </c>
      <c r="DJ8" s="6">
        <f t="shared" si="10"/>
        <v>0</v>
      </c>
      <c r="DK8" s="6">
        <f t="shared" si="11"/>
        <v>0.66666666666666663</v>
      </c>
      <c r="DL8" s="6">
        <f t="shared" si="12"/>
        <v>0.7767857142857143</v>
      </c>
      <c r="DM8" t="str">
        <f t="shared" si="13"/>
        <v>27.75 km at equator</v>
      </c>
      <c r="DN8" t="str">
        <f t="shared" si="13"/>
        <v>10 m</v>
      </c>
      <c r="DO8" t="str">
        <f t="shared" si="13"/>
        <v>5 days</v>
      </c>
      <c r="DP8" t="str">
        <f t="shared" si="13"/>
        <v>0.5 m/s</v>
      </c>
      <c r="DQ8" t="str">
        <f t="shared" si="13"/>
        <v>0.05 m/sssss</v>
      </c>
      <c r="DR8" s="5">
        <v>1</v>
      </c>
      <c r="DS8" s="6">
        <f t="shared" si="14"/>
        <v>0</v>
      </c>
      <c r="DT8">
        <f t="shared" si="15"/>
        <v>0</v>
      </c>
      <c r="DU8" s="6">
        <f>SUM(CY8/30,DL8,DR8,DS8)</f>
        <v>2.5906746031746031</v>
      </c>
    </row>
    <row r="9" spans="1:125" ht="15" customHeight="1">
      <c r="A9" t="s">
        <v>115</v>
      </c>
      <c r="B9" t="s">
        <v>188</v>
      </c>
      <c r="C9" t="s">
        <v>189</v>
      </c>
      <c r="D9" t="s">
        <v>190</v>
      </c>
      <c r="E9" t="s">
        <v>191</v>
      </c>
      <c r="H9" t="s">
        <v>120</v>
      </c>
      <c r="K9" t="s">
        <v>120</v>
      </c>
      <c r="L9" t="s">
        <v>120</v>
      </c>
      <c r="N9" t="s">
        <v>192</v>
      </c>
      <c r="O9" t="s">
        <v>193</v>
      </c>
      <c r="P9" t="s">
        <v>147</v>
      </c>
      <c r="Q9" t="s">
        <v>147</v>
      </c>
      <c r="R9" t="s">
        <v>147</v>
      </c>
      <c r="S9" t="s">
        <v>191</v>
      </c>
      <c r="T9" t="s">
        <v>191</v>
      </c>
      <c r="U9" t="s">
        <v>191</v>
      </c>
      <c r="V9" t="s">
        <v>191</v>
      </c>
      <c r="W9" s="4" t="s">
        <v>191</v>
      </c>
      <c r="X9" t="s">
        <v>191</v>
      </c>
      <c r="Y9" t="s">
        <v>191</v>
      </c>
      <c r="Z9" s="7">
        <v>31959</v>
      </c>
      <c r="AA9" s="2">
        <v>39783</v>
      </c>
      <c r="AC9" t="s">
        <v>194</v>
      </c>
      <c r="AD9" t="s">
        <v>124</v>
      </c>
      <c r="AE9" t="s">
        <v>125</v>
      </c>
      <c r="AF9" t="s">
        <v>166</v>
      </c>
      <c r="AH9" t="s">
        <v>159</v>
      </c>
      <c r="AI9" t="s">
        <v>195</v>
      </c>
      <c r="AJ9" t="s">
        <v>166</v>
      </c>
      <c r="AL9" t="s">
        <v>196</v>
      </c>
      <c r="AM9" t="s">
        <v>166</v>
      </c>
      <c r="AO9" t="s">
        <v>174</v>
      </c>
      <c r="AP9" t="s">
        <v>166</v>
      </c>
      <c r="AY9" t="s">
        <v>197</v>
      </c>
      <c r="AZ9" t="s">
        <v>129</v>
      </c>
      <c r="BA9" t="s">
        <v>198</v>
      </c>
      <c r="BB9" t="s">
        <v>199</v>
      </c>
      <c r="BC9" t="s">
        <v>200</v>
      </c>
      <c r="BD9" s="8" t="s">
        <v>201</v>
      </c>
      <c r="BE9" t="s">
        <v>202</v>
      </c>
      <c r="BI9" t="s">
        <v>203</v>
      </c>
      <c r="BK9" t="s">
        <v>195</v>
      </c>
      <c r="BL9" t="s">
        <v>166</v>
      </c>
      <c r="BM9" t="s">
        <v>204</v>
      </c>
      <c r="BN9" t="s">
        <v>120</v>
      </c>
      <c r="BO9" t="s">
        <v>120</v>
      </c>
      <c r="BS9" t="s">
        <v>205</v>
      </c>
      <c r="BT9" t="s">
        <v>206</v>
      </c>
      <c r="BU9" t="s">
        <v>207</v>
      </c>
      <c r="BV9" t="s">
        <v>139</v>
      </c>
      <c r="BW9" t="s">
        <v>208</v>
      </c>
      <c r="BZ9" t="s">
        <v>209</v>
      </c>
      <c r="CA9">
        <v>1321</v>
      </c>
      <c r="CB9" t="s">
        <v>170</v>
      </c>
      <c r="CC9" t="s">
        <v>210</v>
      </c>
      <c r="CF9" t="s">
        <v>143</v>
      </c>
      <c r="CG9" t="s">
        <v>144</v>
      </c>
      <c r="CY9" s="6">
        <f t="shared" si="16"/>
        <v>21.416666666666668</v>
      </c>
      <c r="CZ9" s="6">
        <f t="shared" si="0"/>
        <v>0.75</v>
      </c>
      <c r="DA9" s="6">
        <f t="shared" si="1"/>
        <v>0.33333333333333331</v>
      </c>
      <c r="DB9" s="6">
        <f t="shared" si="2"/>
        <v>0.8571428571428571</v>
      </c>
      <c r="DC9" s="6">
        <f t="shared" si="3"/>
        <v>0.5</v>
      </c>
      <c r="DD9" s="6">
        <f t="shared" si="4"/>
        <v>0.5</v>
      </c>
      <c r="DE9" s="6">
        <f t="shared" si="5"/>
        <v>1</v>
      </c>
      <c r="DF9" s="6">
        <f t="shared" si="6"/>
        <v>1</v>
      </c>
      <c r="DG9" s="6">
        <f t="shared" si="7"/>
        <v>0.8571428571428571</v>
      </c>
      <c r="DH9" s="6">
        <f t="shared" si="8"/>
        <v>2</v>
      </c>
      <c r="DI9" s="6">
        <f t="shared" si="9"/>
        <v>1</v>
      </c>
      <c r="DJ9" s="6">
        <f t="shared" si="10"/>
        <v>0</v>
      </c>
      <c r="DK9" s="6">
        <f t="shared" si="11"/>
        <v>0.66666666666666663</v>
      </c>
      <c r="DL9" s="6">
        <f t="shared" si="12"/>
        <v>0.78869047619047616</v>
      </c>
      <c r="DM9" t="str">
        <f t="shared" si="13"/>
        <v>0.5 x 0.5 deg</v>
      </c>
      <c r="DN9" t="str">
        <f t="shared" si="13"/>
        <v>n/A</v>
      </c>
      <c r="DO9" t="str">
        <f t="shared" si="13"/>
        <v>monthly</v>
      </c>
      <c r="DP9" t="str">
        <f t="shared" si="13"/>
        <v>0.24 m/s bias, _x000D_0.15 m/s rms</v>
      </c>
      <c r="DQ9" t="str">
        <f t="shared" si="13"/>
        <v>0.09 m/s</v>
      </c>
      <c r="DR9" s="5">
        <v>1</v>
      </c>
      <c r="DS9" s="6">
        <f t="shared" si="14"/>
        <v>1</v>
      </c>
      <c r="DT9" t="str">
        <f t="shared" si="15"/>
        <v>Ocean Fluxes, Validation Of Ocean Modelling</v>
      </c>
      <c r="DU9" s="6">
        <f>SUM(CY9/30,DL9,DR9,DS9)</f>
        <v>3.5025793650793648</v>
      </c>
    </row>
    <row r="10" spans="1:125">
      <c r="A10" t="s">
        <v>115</v>
      </c>
      <c r="B10" t="s">
        <v>116</v>
      </c>
      <c r="C10" t="s">
        <v>117</v>
      </c>
      <c r="D10" t="s">
        <v>211</v>
      </c>
      <c r="E10" t="s">
        <v>119</v>
      </c>
      <c r="H10" t="s">
        <v>120</v>
      </c>
      <c r="K10" t="s">
        <v>120</v>
      </c>
      <c r="L10" t="s">
        <v>120</v>
      </c>
      <c r="N10" t="s">
        <v>212</v>
      </c>
      <c r="O10" t="s">
        <v>213</v>
      </c>
      <c r="P10" t="s">
        <v>147</v>
      </c>
      <c r="Q10" t="s">
        <v>119</v>
      </c>
      <c r="R10" t="s">
        <v>119</v>
      </c>
      <c r="S10" t="s">
        <v>119</v>
      </c>
      <c r="T10" t="s">
        <v>119</v>
      </c>
      <c r="U10" t="s">
        <v>119</v>
      </c>
      <c r="V10" t="s">
        <v>119</v>
      </c>
      <c r="W10" t="s">
        <v>119</v>
      </c>
      <c r="X10" t="s">
        <v>119</v>
      </c>
      <c r="Y10" t="s">
        <v>119</v>
      </c>
      <c r="Z10" s="2">
        <v>31959</v>
      </c>
      <c r="AA10" s="2">
        <v>41244</v>
      </c>
      <c r="AC10" t="s">
        <v>214</v>
      </c>
      <c r="AD10" t="s">
        <v>124</v>
      </c>
      <c r="AE10" t="s">
        <v>165</v>
      </c>
      <c r="AF10" t="s">
        <v>166</v>
      </c>
      <c r="AH10" t="s">
        <v>159</v>
      </c>
      <c r="AI10" t="s">
        <v>125</v>
      </c>
      <c r="AJ10" t="s">
        <v>166</v>
      </c>
      <c r="AL10" t="s">
        <v>195</v>
      </c>
      <c r="AM10" t="s">
        <v>166</v>
      </c>
      <c r="AO10" t="s">
        <v>174</v>
      </c>
      <c r="AP10" t="s">
        <v>215</v>
      </c>
      <c r="AR10" t="s">
        <v>154</v>
      </c>
      <c r="AS10" t="s">
        <v>215</v>
      </c>
      <c r="AU10" t="s">
        <v>216</v>
      </c>
      <c r="AV10" t="s">
        <v>215</v>
      </c>
      <c r="AY10" t="s">
        <v>217</v>
      </c>
      <c r="AZ10" t="s">
        <v>129</v>
      </c>
      <c r="BA10" t="s">
        <v>218</v>
      </c>
      <c r="BB10">
        <v>0</v>
      </c>
      <c r="BC10">
        <v>1</v>
      </c>
      <c r="BD10" t="s">
        <v>219</v>
      </c>
      <c r="BE10" t="s">
        <v>220</v>
      </c>
      <c r="BI10" t="s">
        <v>203</v>
      </c>
      <c r="BK10" t="s">
        <v>221</v>
      </c>
      <c r="BL10" t="s">
        <v>222</v>
      </c>
      <c r="BN10" t="s">
        <v>120</v>
      </c>
      <c r="BO10" t="s">
        <v>120</v>
      </c>
      <c r="BS10" t="s">
        <v>223</v>
      </c>
      <c r="BT10" t="s">
        <v>206</v>
      </c>
      <c r="BU10" t="s">
        <v>169</v>
      </c>
      <c r="BV10" t="s">
        <v>139</v>
      </c>
      <c r="BW10" t="s">
        <v>224</v>
      </c>
      <c r="BZ10" t="s">
        <v>225</v>
      </c>
      <c r="CA10">
        <v>1322</v>
      </c>
      <c r="CB10" t="s">
        <v>170</v>
      </c>
      <c r="CC10" s="9" t="s">
        <v>226</v>
      </c>
      <c r="CF10" t="s">
        <v>143</v>
      </c>
      <c r="CG10" t="s">
        <v>144</v>
      </c>
      <c r="CI10" t="s">
        <v>203</v>
      </c>
      <c r="CJ10" t="s">
        <v>227</v>
      </c>
      <c r="CK10" t="s">
        <v>228</v>
      </c>
      <c r="CL10" t="s">
        <v>229</v>
      </c>
      <c r="CM10" t="s">
        <v>230</v>
      </c>
      <c r="CO10" t="s">
        <v>231</v>
      </c>
      <c r="CY10" s="6">
        <f t="shared" si="16"/>
        <v>25.416666666666668</v>
      </c>
      <c r="CZ10" s="6">
        <f t="shared" si="0"/>
        <v>0.75</v>
      </c>
      <c r="DA10" s="6">
        <f t="shared" si="1"/>
        <v>0.33333333333333331</v>
      </c>
      <c r="DB10" s="6">
        <f t="shared" si="2"/>
        <v>0.8571428571428571</v>
      </c>
      <c r="DC10" s="6">
        <f t="shared" si="3"/>
        <v>0.5</v>
      </c>
      <c r="DD10" s="6">
        <f t="shared" si="4"/>
        <v>0.5</v>
      </c>
      <c r="DE10" s="6">
        <f t="shared" si="5"/>
        <v>1</v>
      </c>
      <c r="DF10" s="6">
        <f t="shared" si="6"/>
        <v>1</v>
      </c>
      <c r="DG10" s="6">
        <f t="shared" si="7"/>
        <v>0.8571428571428571</v>
      </c>
      <c r="DH10" s="6">
        <f t="shared" si="8"/>
        <v>2</v>
      </c>
      <c r="DI10" s="6">
        <f t="shared" si="9"/>
        <v>1</v>
      </c>
      <c r="DJ10" s="6">
        <f t="shared" si="10"/>
        <v>0</v>
      </c>
      <c r="DK10" s="6">
        <f t="shared" si="11"/>
        <v>0.66666666666666663</v>
      </c>
      <c r="DL10" s="6">
        <f t="shared" si="12"/>
        <v>0.78869047619047616</v>
      </c>
      <c r="DM10" t="str">
        <f t="shared" si="13"/>
        <v>25 km</v>
      </c>
      <c r="DN10">
        <f t="shared" si="13"/>
        <v>0</v>
      </c>
      <c r="DO10">
        <f t="shared" si="13"/>
        <v>1</v>
      </c>
      <c r="DP10" t="str">
        <f t="shared" si="13"/>
        <v>1.0 m/s</v>
      </c>
      <c r="DQ10" t="str">
        <f t="shared" si="13"/>
        <v>~0.05 m/s/decade</v>
      </c>
      <c r="DR10" s="5">
        <v>0.8</v>
      </c>
      <c r="DS10" s="6">
        <f t="shared" si="14"/>
        <v>1</v>
      </c>
      <c r="DT10" t="str">
        <f t="shared" si="15"/>
        <v>Climate Trend Detection, Model Uncertainty Quantification, Climate Regime Shifts, Impact Of Climate Change On Hurricanes</v>
      </c>
      <c r="DU10" s="6">
        <f>SUM(CY10/30,DL10,DR10,DS10)</f>
        <v>3.4359126984126984</v>
      </c>
    </row>
    <row r="11" spans="1:125">
      <c r="A11" t="s">
        <v>115</v>
      </c>
      <c r="B11" t="s">
        <v>188</v>
      </c>
      <c r="C11" t="s">
        <v>189</v>
      </c>
      <c r="D11" t="s">
        <v>232</v>
      </c>
      <c r="E11" t="s">
        <v>191</v>
      </c>
      <c r="H11" t="s">
        <v>120</v>
      </c>
      <c r="K11" t="s">
        <v>120</v>
      </c>
      <c r="L11" t="s">
        <v>120</v>
      </c>
      <c r="N11" t="s">
        <v>233</v>
      </c>
      <c r="O11" t="s">
        <v>234</v>
      </c>
      <c r="P11" t="s">
        <v>147</v>
      </c>
      <c r="Q11" t="s">
        <v>147</v>
      </c>
      <c r="R11" t="s">
        <v>147</v>
      </c>
      <c r="S11" t="s">
        <v>191</v>
      </c>
      <c r="T11" t="s">
        <v>191</v>
      </c>
      <c r="U11" t="s">
        <v>191</v>
      </c>
      <c r="V11" t="s">
        <v>191</v>
      </c>
      <c r="W11" t="s">
        <v>191</v>
      </c>
      <c r="X11" t="s">
        <v>191</v>
      </c>
      <c r="Y11" t="s">
        <v>191</v>
      </c>
      <c r="Z11" s="2">
        <v>31778</v>
      </c>
      <c r="AA11" s="2">
        <v>41244</v>
      </c>
      <c r="AC11" t="s">
        <v>214</v>
      </c>
      <c r="AD11" t="s">
        <v>124</v>
      </c>
      <c r="AE11" t="s">
        <v>165</v>
      </c>
      <c r="AF11" t="s">
        <v>235</v>
      </c>
      <c r="AH11" t="s">
        <v>159</v>
      </c>
      <c r="AI11" t="s">
        <v>236</v>
      </c>
      <c r="AJ11" t="s">
        <v>235</v>
      </c>
      <c r="AL11" t="s">
        <v>125</v>
      </c>
      <c r="AM11" t="s">
        <v>235</v>
      </c>
      <c r="AO11" t="s">
        <v>195</v>
      </c>
      <c r="AP11" t="s">
        <v>235</v>
      </c>
      <c r="AR11" t="s">
        <v>196</v>
      </c>
      <c r="AS11" t="s">
        <v>235</v>
      </c>
      <c r="AU11" t="s">
        <v>174</v>
      </c>
      <c r="AV11" t="s">
        <v>235</v>
      </c>
      <c r="AY11" t="s">
        <v>237</v>
      </c>
      <c r="AZ11" t="s">
        <v>129</v>
      </c>
      <c r="BA11" t="s">
        <v>238</v>
      </c>
      <c r="BC11" t="s">
        <v>200</v>
      </c>
      <c r="BD11" t="s">
        <v>239</v>
      </c>
      <c r="BE11" t="s">
        <v>240</v>
      </c>
      <c r="BI11" t="s">
        <v>120</v>
      </c>
      <c r="BK11" t="s">
        <v>195</v>
      </c>
      <c r="BL11" t="s">
        <v>166</v>
      </c>
      <c r="BN11" t="s">
        <v>120</v>
      </c>
      <c r="BO11" t="s">
        <v>120</v>
      </c>
      <c r="BS11" t="s">
        <v>189</v>
      </c>
      <c r="BT11" t="s">
        <v>206</v>
      </c>
      <c r="BU11" t="s">
        <v>207</v>
      </c>
      <c r="BV11" t="s">
        <v>139</v>
      </c>
      <c r="BW11" t="s">
        <v>140</v>
      </c>
      <c r="CA11">
        <v>1323</v>
      </c>
      <c r="CB11" t="s">
        <v>170</v>
      </c>
      <c r="CC11" t="s">
        <v>241</v>
      </c>
      <c r="CF11" t="s">
        <v>143</v>
      </c>
      <c r="CG11" t="s">
        <v>144</v>
      </c>
      <c r="CY11" s="6">
        <f t="shared" si="16"/>
        <v>25.916666666666668</v>
      </c>
      <c r="CZ11" s="6">
        <f t="shared" si="0"/>
        <v>0.75</v>
      </c>
      <c r="DA11" s="6">
        <f t="shared" si="1"/>
        <v>0.33333333333333331</v>
      </c>
      <c r="DB11" s="6">
        <f t="shared" si="2"/>
        <v>0.7142857142857143</v>
      </c>
      <c r="DC11" s="6">
        <f t="shared" si="3"/>
        <v>0.5</v>
      </c>
      <c r="DD11" s="6">
        <f t="shared" si="4"/>
        <v>0.5</v>
      </c>
      <c r="DE11" s="6">
        <f t="shared" si="5"/>
        <v>1</v>
      </c>
      <c r="DF11" s="6">
        <f t="shared" si="6"/>
        <v>1</v>
      </c>
      <c r="DG11" s="6">
        <f t="shared" si="7"/>
        <v>0.8571428571428571</v>
      </c>
      <c r="DH11" s="6">
        <f t="shared" si="8"/>
        <v>0</v>
      </c>
      <c r="DI11" s="6">
        <f t="shared" si="9"/>
        <v>1</v>
      </c>
      <c r="DJ11" s="6">
        <f t="shared" si="10"/>
        <v>0</v>
      </c>
      <c r="DK11" s="6">
        <f t="shared" si="11"/>
        <v>0.66666666666666663</v>
      </c>
      <c r="DL11" s="6">
        <f t="shared" si="12"/>
        <v>0.61011904761904756</v>
      </c>
      <c r="DM11" t="str">
        <f t="shared" si="13"/>
        <v>0.5x0.5 deg</v>
      </c>
      <c r="DN11">
        <f t="shared" si="13"/>
        <v>0</v>
      </c>
      <c r="DO11" t="str">
        <f t="shared" si="13"/>
        <v>monthly</v>
      </c>
      <c r="DP11" t="str">
        <f t="shared" si="13"/>
        <v>1 m/s</v>
      </c>
      <c r="DQ11" t="str">
        <f t="shared" si="13"/>
        <v>0.2 m/s</v>
      </c>
      <c r="DR11" s="5">
        <v>0.8</v>
      </c>
      <c r="DS11" s="6">
        <f t="shared" si="14"/>
        <v>1</v>
      </c>
      <c r="DT11" t="str">
        <f t="shared" si="15"/>
        <v>Energy Budget</v>
      </c>
      <c r="DU11" s="6">
        <f>SUM(CY11/30,DL11,DR11,DS11)</f>
        <v>3.2740079365079362</v>
      </c>
    </row>
    <row r="12" spans="1:125">
      <c r="A12" t="s">
        <v>115</v>
      </c>
      <c r="B12" t="s">
        <v>188</v>
      </c>
      <c r="C12" t="s">
        <v>189</v>
      </c>
      <c r="D12" t="s">
        <v>242</v>
      </c>
      <c r="E12" t="s">
        <v>191</v>
      </c>
      <c r="H12" t="s">
        <v>120</v>
      </c>
      <c r="K12" t="s">
        <v>120</v>
      </c>
      <c r="L12" t="s">
        <v>120</v>
      </c>
      <c r="N12" t="s">
        <v>243</v>
      </c>
      <c r="O12" t="s">
        <v>244</v>
      </c>
      <c r="P12" t="s">
        <v>147</v>
      </c>
      <c r="Q12" t="s">
        <v>147</v>
      </c>
      <c r="R12" t="s">
        <v>147</v>
      </c>
      <c r="S12" t="s">
        <v>191</v>
      </c>
      <c r="T12" t="s">
        <v>191</v>
      </c>
      <c r="U12" t="s">
        <v>191</v>
      </c>
      <c r="V12" t="s">
        <v>191</v>
      </c>
      <c r="W12" t="s">
        <v>191</v>
      </c>
      <c r="X12" t="s">
        <v>191</v>
      </c>
      <c r="Y12" t="s">
        <v>191</v>
      </c>
      <c r="Z12" s="2">
        <v>31778</v>
      </c>
      <c r="AA12" s="2">
        <v>41974</v>
      </c>
      <c r="AC12" t="s">
        <v>214</v>
      </c>
      <c r="AD12" t="s">
        <v>124</v>
      </c>
      <c r="AE12" t="s">
        <v>165</v>
      </c>
      <c r="AF12" t="s">
        <v>166</v>
      </c>
      <c r="AH12" t="s">
        <v>159</v>
      </c>
      <c r="AI12" t="s">
        <v>125</v>
      </c>
      <c r="AJ12" t="s">
        <v>166</v>
      </c>
      <c r="AL12" t="s">
        <v>195</v>
      </c>
      <c r="AM12" t="s">
        <v>166</v>
      </c>
      <c r="AO12" t="s">
        <v>174</v>
      </c>
      <c r="AP12" t="s">
        <v>166</v>
      </c>
      <c r="AR12" t="s">
        <v>154</v>
      </c>
      <c r="AS12" t="s">
        <v>166</v>
      </c>
      <c r="AU12" t="s">
        <v>216</v>
      </c>
      <c r="AV12" t="s">
        <v>166</v>
      </c>
      <c r="AY12" t="s">
        <v>245</v>
      </c>
      <c r="AZ12" t="s">
        <v>129</v>
      </c>
      <c r="BA12" t="s">
        <v>238</v>
      </c>
      <c r="BC12" t="s">
        <v>200</v>
      </c>
      <c r="BD12" t="s">
        <v>239</v>
      </c>
      <c r="BE12" t="s">
        <v>240</v>
      </c>
      <c r="BI12" t="s">
        <v>120</v>
      </c>
      <c r="BK12" t="s">
        <v>195</v>
      </c>
      <c r="BL12" t="s">
        <v>166</v>
      </c>
      <c r="BM12" t="s">
        <v>204</v>
      </c>
      <c r="BN12" t="s">
        <v>120</v>
      </c>
      <c r="BO12" t="s">
        <v>120</v>
      </c>
      <c r="BS12" t="s">
        <v>189</v>
      </c>
      <c r="BT12" t="s">
        <v>206</v>
      </c>
      <c r="BU12" t="s">
        <v>207</v>
      </c>
      <c r="BV12" t="s">
        <v>139</v>
      </c>
      <c r="BW12" t="s">
        <v>140</v>
      </c>
      <c r="CA12" s="3">
        <v>37849</v>
      </c>
      <c r="CB12" t="s">
        <v>170</v>
      </c>
      <c r="CC12" t="s">
        <v>246</v>
      </c>
      <c r="CF12" t="s">
        <v>143</v>
      </c>
      <c r="CG12" t="s">
        <v>144</v>
      </c>
      <c r="CY12" s="6">
        <f t="shared" si="16"/>
        <v>27.916666666666668</v>
      </c>
      <c r="CZ12" s="6">
        <f t="shared" si="0"/>
        <v>0.75</v>
      </c>
      <c r="DA12" s="6">
        <f t="shared" si="1"/>
        <v>0.33333333333333331</v>
      </c>
      <c r="DB12" s="6">
        <f t="shared" si="2"/>
        <v>0.7142857142857143</v>
      </c>
      <c r="DC12" s="6">
        <f t="shared" si="3"/>
        <v>0.5</v>
      </c>
      <c r="DD12" s="6">
        <f t="shared" si="4"/>
        <v>0.5</v>
      </c>
      <c r="DE12" s="6">
        <f t="shared" si="5"/>
        <v>1</v>
      </c>
      <c r="DF12" s="6">
        <f t="shared" si="6"/>
        <v>1</v>
      </c>
      <c r="DG12" s="6">
        <f t="shared" si="7"/>
        <v>0.8571428571428571</v>
      </c>
      <c r="DH12" s="6">
        <f t="shared" si="8"/>
        <v>0</v>
      </c>
      <c r="DI12" s="6">
        <f t="shared" si="9"/>
        <v>1</v>
      </c>
      <c r="DJ12" s="6">
        <f t="shared" si="10"/>
        <v>0</v>
      </c>
      <c r="DK12" s="6">
        <f t="shared" si="11"/>
        <v>0.66666666666666663</v>
      </c>
      <c r="DL12" s="6">
        <f t="shared" si="12"/>
        <v>0.61011904761904756</v>
      </c>
      <c r="DM12" t="str">
        <f t="shared" si="13"/>
        <v>0.5x0.5 deg</v>
      </c>
      <c r="DN12">
        <f t="shared" si="13"/>
        <v>0</v>
      </c>
      <c r="DO12" t="str">
        <f t="shared" si="13"/>
        <v>monthly</v>
      </c>
      <c r="DP12" t="str">
        <f t="shared" si="13"/>
        <v>1 m/s</v>
      </c>
      <c r="DQ12" t="str">
        <f t="shared" si="13"/>
        <v>0.2 m/s</v>
      </c>
      <c r="DR12" s="5">
        <v>0.8</v>
      </c>
      <c r="DS12" s="6">
        <f t="shared" si="14"/>
        <v>1</v>
      </c>
      <c r="DT12" t="str">
        <f t="shared" si="15"/>
        <v>Surface Energy Budget</v>
      </c>
      <c r="DU12" s="6">
        <f>SUM(CY12/30,DL12,DR12,DS12)</f>
        <v>3.3406746031746035</v>
      </c>
    </row>
    <row r="13" spans="1:125">
      <c r="A13" t="s">
        <v>115</v>
      </c>
      <c r="B13" t="s">
        <v>247</v>
      </c>
      <c r="C13" t="s">
        <v>248</v>
      </c>
      <c r="E13" t="s">
        <v>119</v>
      </c>
      <c r="H13" t="s">
        <v>120</v>
      </c>
      <c r="K13" t="s">
        <v>120</v>
      </c>
      <c r="L13" t="s">
        <v>120</v>
      </c>
      <c r="N13" t="s">
        <v>249</v>
      </c>
      <c r="O13" t="s">
        <v>250</v>
      </c>
      <c r="P13" t="s">
        <v>119</v>
      </c>
      <c r="Q13" t="s">
        <v>119</v>
      </c>
      <c r="R13" t="s">
        <v>119</v>
      </c>
      <c r="S13" t="s">
        <v>119</v>
      </c>
      <c r="T13" t="s">
        <v>119</v>
      </c>
      <c r="U13" t="s">
        <v>119</v>
      </c>
      <c r="V13" t="s">
        <v>119</v>
      </c>
      <c r="W13" t="s">
        <v>119</v>
      </c>
      <c r="X13" t="s">
        <v>119</v>
      </c>
      <c r="Y13" t="s">
        <v>119</v>
      </c>
      <c r="Z13" s="2">
        <v>33512</v>
      </c>
      <c r="AA13" s="2">
        <v>41244</v>
      </c>
      <c r="AB13" s="10">
        <v>41803</v>
      </c>
      <c r="AC13" t="s">
        <v>251</v>
      </c>
      <c r="AD13" t="s">
        <v>138</v>
      </c>
      <c r="AE13" t="s">
        <v>252</v>
      </c>
      <c r="AF13" t="s">
        <v>253</v>
      </c>
      <c r="AH13" t="s">
        <v>159</v>
      </c>
      <c r="AI13" t="s">
        <v>252</v>
      </c>
      <c r="AJ13" t="s">
        <v>254</v>
      </c>
      <c r="AL13" t="s">
        <v>255</v>
      </c>
      <c r="AM13" t="s">
        <v>256</v>
      </c>
      <c r="AO13" t="s">
        <v>257</v>
      </c>
      <c r="AP13" t="s">
        <v>258</v>
      </c>
      <c r="AY13" t="s">
        <v>259</v>
      </c>
      <c r="AZ13" t="s">
        <v>129</v>
      </c>
      <c r="BA13">
        <v>1000</v>
      </c>
      <c r="BB13">
        <v>3</v>
      </c>
      <c r="BC13">
        <v>30</v>
      </c>
      <c r="BD13" s="11">
        <v>0.1</v>
      </c>
      <c r="BE13" t="s">
        <v>260</v>
      </c>
      <c r="BI13" t="s">
        <v>120</v>
      </c>
      <c r="BN13" t="s">
        <v>120</v>
      </c>
      <c r="BO13" t="s">
        <v>120</v>
      </c>
      <c r="BT13" t="s">
        <v>120</v>
      </c>
      <c r="BU13" t="s">
        <v>138</v>
      </c>
      <c r="BV13" t="s">
        <v>139</v>
      </c>
      <c r="BW13" t="s">
        <v>140</v>
      </c>
      <c r="BZ13" t="s">
        <v>261</v>
      </c>
      <c r="CA13">
        <v>1325</v>
      </c>
      <c r="CB13" t="s">
        <v>170</v>
      </c>
      <c r="CC13" t="s">
        <v>262</v>
      </c>
      <c r="CF13" t="s">
        <v>263</v>
      </c>
      <c r="CG13" t="s">
        <v>264</v>
      </c>
      <c r="CY13" s="6">
        <f t="shared" si="16"/>
        <v>21.166666666666668</v>
      </c>
      <c r="CZ13" s="6">
        <f t="shared" si="0"/>
        <v>0.75</v>
      </c>
      <c r="DA13" s="6">
        <f t="shared" si="1"/>
        <v>0.33333333333333331</v>
      </c>
      <c r="DB13" s="6">
        <f t="shared" si="2"/>
        <v>0.8571428571428571</v>
      </c>
      <c r="DC13" s="6">
        <f t="shared" si="3"/>
        <v>0.5</v>
      </c>
      <c r="DD13" s="6">
        <f t="shared" si="4"/>
        <v>0.5</v>
      </c>
      <c r="DE13" s="6">
        <f t="shared" si="5"/>
        <v>1</v>
      </c>
      <c r="DF13" s="6">
        <f t="shared" si="6"/>
        <v>1</v>
      </c>
      <c r="DG13" s="6">
        <f t="shared" si="7"/>
        <v>0.42857142857142855</v>
      </c>
      <c r="DH13" s="6">
        <f t="shared" si="8"/>
        <v>2</v>
      </c>
      <c r="DI13" s="6">
        <f t="shared" si="9"/>
        <v>1</v>
      </c>
      <c r="DJ13" s="6">
        <f t="shared" si="10"/>
        <v>0</v>
      </c>
      <c r="DK13" s="6">
        <f t="shared" si="11"/>
        <v>0.66666666666666663</v>
      </c>
      <c r="DL13" s="6">
        <f t="shared" si="12"/>
        <v>0.75297619047619035</v>
      </c>
      <c r="DM13">
        <f t="shared" si="13"/>
        <v>1000</v>
      </c>
      <c r="DN13">
        <f t="shared" si="13"/>
        <v>3</v>
      </c>
      <c r="DO13">
        <f t="shared" si="13"/>
        <v>30</v>
      </c>
      <c r="DP13">
        <f t="shared" si="13"/>
        <v>0.1</v>
      </c>
      <c r="DQ13" t="str">
        <f t="shared" si="13"/>
        <v>&lt;0.5%/yr (but still being studied)</v>
      </c>
      <c r="DR13" s="5">
        <v>1</v>
      </c>
      <c r="DS13" s="6">
        <f t="shared" si="14"/>
        <v>1</v>
      </c>
      <c r="DT13" t="str">
        <f t="shared" si="15"/>
        <v>Impact On Radiative Forcing And Ozone</v>
      </c>
      <c r="DU13" s="6">
        <f>SUM(CY13/30,DL13,DR13,DS13)</f>
        <v>3.458531746031746</v>
      </c>
    </row>
    <row r="14" spans="1:125">
      <c r="A14" t="s">
        <v>115</v>
      </c>
      <c r="B14" t="s">
        <v>265</v>
      </c>
      <c r="C14" t="s">
        <v>266</v>
      </c>
      <c r="D14" t="s">
        <v>267</v>
      </c>
      <c r="E14" t="s">
        <v>179</v>
      </c>
      <c r="H14" t="s">
        <v>120</v>
      </c>
      <c r="K14" t="s">
        <v>203</v>
      </c>
      <c r="L14" t="s">
        <v>203</v>
      </c>
      <c r="N14" t="s">
        <v>268</v>
      </c>
      <c r="O14" t="s">
        <v>269</v>
      </c>
      <c r="P14" t="s">
        <v>179</v>
      </c>
      <c r="Q14" t="s">
        <v>179</v>
      </c>
      <c r="R14" t="s">
        <v>179</v>
      </c>
      <c r="S14" t="s">
        <v>179</v>
      </c>
      <c r="T14" t="s">
        <v>179</v>
      </c>
      <c r="U14" t="s">
        <v>179</v>
      </c>
      <c r="V14" t="s">
        <v>179</v>
      </c>
      <c r="W14" t="s">
        <v>179</v>
      </c>
      <c r="X14" t="s">
        <v>179</v>
      </c>
      <c r="Y14" t="s">
        <v>179</v>
      </c>
      <c r="Z14" s="2">
        <v>41153</v>
      </c>
      <c r="AA14" s="2"/>
      <c r="AC14" t="s">
        <v>214</v>
      </c>
      <c r="AD14" t="s">
        <v>124</v>
      </c>
      <c r="AE14" t="s">
        <v>270</v>
      </c>
      <c r="AF14" t="s">
        <v>271</v>
      </c>
      <c r="AH14" t="s">
        <v>127</v>
      </c>
      <c r="AY14" t="s">
        <v>272</v>
      </c>
      <c r="AZ14" t="s">
        <v>129</v>
      </c>
      <c r="BA14" t="s">
        <v>273</v>
      </c>
      <c r="BB14" t="s">
        <v>274</v>
      </c>
      <c r="BC14" t="s">
        <v>275</v>
      </c>
      <c r="BE14" t="s">
        <v>276</v>
      </c>
      <c r="BI14" t="s">
        <v>203</v>
      </c>
      <c r="BK14" t="s">
        <v>135</v>
      </c>
      <c r="BL14" t="s">
        <v>136</v>
      </c>
      <c r="BM14" t="s">
        <v>277</v>
      </c>
      <c r="BN14" t="s">
        <v>120</v>
      </c>
      <c r="BO14" t="s">
        <v>120</v>
      </c>
      <c r="BS14" t="s">
        <v>278</v>
      </c>
      <c r="BT14" t="s">
        <v>206</v>
      </c>
      <c r="BU14" t="s">
        <v>207</v>
      </c>
      <c r="BV14" t="s">
        <v>279</v>
      </c>
      <c r="BW14" t="s">
        <v>280</v>
      </c>
      <c r="BZ14" t="s">
        <v>281</v>
      </c>
      <c r="CA14">
        <v>1326</v>
      </c>
      <c r="CB14" t="s">
        <v>170</v>
      </c>
      <c r="CC14" t="s">
        <v>282</v>
      </c>
      <c r="CF14" t="s">
        <v>143</v>
      </c>
      <c r="CG14" t="s">
        <v>144</v>
      </c>
      <c r="CY14" s="6"/>
      <c r="CZ14" s="6">
        <f t="shared" si="0"/>
        <v>0.75</v>
      </c>
      <c r="DA14" s="6">
        <f t="shared" si="1"/>
        <v>0.33333333333333331</v>
      </c>
      <c r="DB14" s="6">
        <f t="shared" si="2"/>
        <v>0.7142857142857143</v>
      </c>
      <c r="DC14" s="6">
        <f t="shared" si="3"/>
        <v>0.5</v>
      </c>
      <c r="DD14" s="6">
        <f t="shared" si="4"/>
        <v>0.5</v>
      </c>
      <c r="DE14" s="6">
        <f t="shared" si="5"/>
        <v>1</v>
      </c>
      <c r="DF14" s="6">
        <f t="shared" si="6"/>
        <v>1</v>
      </c>
      <c r="DG14" s="6">
        <f t="shared" si="7"/>
        <v>0.8571428571428571</v>
      </c>
      <c r="DH14" s="6">
        <f t="shared" si="8"/>
        <v>2</v>
      </c>
      <c r="DI14" s="6">
        <f t="shared" si="9"/>
        <v>1</v>
      </c>
      <c r="DJ14" s="6">
        <f t="shared" si="10"/>
        <v>0</v>
      </c>
      <c r="DK14" s="6">
        <f t="shared" si="11"/>
        <v>0.66666666666666663</v>
      </c>
      <c r="DL14" s="6">
        <f t="shared" si="12"/>
        <v>0.7767857142857143</v>
      </c>
      <c r="DM14" t="str">
        <f t="shared" si="13"/>
        <v>15km</v>
      </c>
      <c r="DN14" t="str">
        <f t="shared" si="13"/>
        <v>N/A</v>
      </c>
      <c r="DO14" t="str">
        <f t="shared" si="13"/>
        <v>2days</v>
      </c>
      <c r="DP14">
        <f t="shared" si="13"/>
        <v>0</v>
      </c>
      <c r="DQ14" t="str">
        <f t="shared" si="13"/>
        <v>TBD</v>
      </c>
      <c r="DR14" s="5">
        <v>0.6</v>
      </c>
      <c r="DS14" s="6">
        <f t="shared" si="14"/>
        <v>1</v>
      </c>
      <c r="DT14" t="str">
        <f t="shared" si="15"/>
        <v>Model Input, Gsmap, Etc.</v>
      </c>
      <c r="DU14" s="6">
        <f>SUM(CY14/30,DL14,DR14,DS14)</f>
        <v>2.3767857142857141</v>
      </c>
    </row>
    <row r="15" spans="1:125">
      <c r="A15" t="s">
        <v>115</v>
      </c>
      <c r="B15" t="s">
        <v>116</v>
      </c>
      <c r="C15" t="s">
        <v>117</v>
      </c>
      <c r="D15" t="s">
        <v>283</v>
      </c>
      <c r="E15" t="s">
        <v>119</v>
      </c>
      <c r="H15" t="s">
        <v>120</v>
      </c>
      <c r="K15" t="s">
        <v>120</v>
      </c>
      <c r="L15" t="s">
        <v>120</v>
      </c>
      <c r="O15" t="s">
        <v>284</v>
      </c>
      <c r="P15" t="s">
        <v>122</v>
      </c>
      <c r="Q15" t="s">
        <v>119</v>
      </c>
      <c r="R15" t="s">
        <v>119</v>
      </c>
      <c r="S15" t="s">
        <v>119</v>
      </c>
      <c r="T15" t="s">
        <v>119</v>
      </c>
      <c r="U15" t="s">
        <v>119</v>
      </c>
      <c r="V15" t="s">
        <v>119</v>
      </c>
      <c r="W15" t="s">
        <v>119</v>
      </c>
      <c r="X15" t="s">
        <v>119</v>
      </c>
      <c r="Y15" t="s">
        <v>119</v>
      </c>
      <c r="Z15" s="2">
        <v>31959</v>
      </c>
      <c r="AA15" s="2">
        <v>33573</v>
      </c>
      <c r="AC15" t="s">
        <v>123</v>
      </c>
      <c r="AD15" t="s">
        <v>124</v>
      </c>
      <c r="AE15" t="s">
        <v>165</v>
      </c>
      <c r="AF15" t="s">
        <v>166</v>
      </c>
      <c r="AH15" t="s">
        <v>127</v>
      </c>
      <c r="AY15" t="s">
        <v>285</v>
      </c>
      <c r="AZ15" t="s">
        <v>129</v>
      </c>
      <c r="BA15" t="s">
        <v>130</v>
      </c>
      <c r="BB15" t="s">
        <v>131</v>
      </c>
      <c r="BC15" t="s">
        <v>286</v>
      </c>
      <c r="BD15" t="s">
        <v>133</v>
      </c>
      <c r="BE15" t="s">
        <v>134</v>
      </c>
      <c r="BI15" t="s">
        <v>120</v>
      </c>
      <c r="BK15" t="s">
        <v>135</v>
      </c>
      <c r="BL15" t="s">
        <v>136</v>
      </c>
      <c r="BN15" t="s">
        <v>120</v>
      </c>
      <c r="BO15" t="s">
        <v>120</v>
      </c>
      <c r="BS15" t="s">
        <v>137</v>
      </c>
      <c r="BT15" t="s">
        <v>120</v>
      </c>
      <c r="BU15" t="s">
        <v>138</v>
      </c>
      <c r="BV15" t="s">
        <v>139</v>
      </c>
      <c r="BW15" t="s">
        <v>140</v>
      </c>
      <c r="BZ15" t="s">
        <v>141</v>
      </c>
      <c r="CA15">
        <v>1327</v>
      </c>
      <c r="CB15" s="3">
        <v>41694.863888888889</v>
      </c>
      <c r="CC15" t="s">
        <v>287</v>
      </c>
      <c r="CF15" t="s">
        <v>143</v>
      </c>
      <c r="CG15" t="s">
        <v>144</v>
      </c>
      <c r="CY15" s="6">
        <f t="shared" si="16"/>
        <v>4.416666666666667</v>
      </c>
      <c r="CZ15" s="6">
        <f t="shared" si="0"/>
        <v>0.75</v>
      </c>
      <c r="DA15" s="6">
        <f t="shared" si="1"/>
        <v>0.33333333333333331</v>
      </c>
      <c r="DB15" s="6">
        <f t="shared" si="2"/>
        <v>0.8571428571428571</v>
      </c>
      <c r="DC15" s="6">
        <f t="shared" si="3"/>
        <v>0.5</v>
      </c>
      <c r="DD15" s="6">
        <f t="shared" si="4"/>
        <v>0.5</v>
      </c>
      <c r="DE15" s="6">
        <f t="shared" si="5"/>
        <v>1</v>
      </c>
      <c r="DF15" s="6">
        <f t="shared" si="6"/>
        <v>1</v>
      </c>
      <c r="DG15" s="6">
        <f t="shared" si="7"/>
        <v>0.5714285714285714</v>
      </c>
      <c r="DH15" s="6">
        <f t="shared" si="8"/>
        <v>2</v>
      </c>
      <c r="DI15" s="6">
        <f t="shared" si="9"/>
        <v>1</v>
      </c>
      <c r="DJ15" s="6">
        <f t="shared" si="10"/>
        <v>0</v>
      </c>
      <c r="DK15" s="6">
        <f t="shared" si="11"/>
        <v>0.66666666666666663</v>
      </c>
      <c r="DL15" s="6">
        <f t="shared" si="12"/>
        <v>0.76488095238095222</v>
      </c>
      <c r="DM15" t="str">
        <f t="shared" si="13"/>
        <v>27.75 km at equator</v>
      </c>
      <c r="DN15" t="str">
        <f t="shared" si="13"/>
        <v>10 m</v>
      </c>
      <c r="DO15" t="str">
        <f t="shared" si="13"/>
        <v>12 hours</v>
      </c>
      <c r="DP15" t="str">
        <f t="shared" si="13"/>
        <v>0.5 m/s</v>
      </c>
      <c r="DQ15" t="str">
        <f t="shared" si="13"/>
        <v>0.05 m/s</v>
      </c>
      <c r="DR15" s="5">
        <v>1</v>
      </c>
      <c r="DS15" s="6">
        <f t="shared" si="14"/>
        <v>0</v>
      </c>
      <c r="DT15">
        <f t="shared" si="15"/>
        <v>0</v>
      </c>
      <c r="DU15" s="6">
        <f>SUM(CY15/30,DL15,DR15,DS15)</f>
        <v>1.9121031746031745</v>
      </c>
    </row>
    <row r="16" spans="1:125">
      <c r="A16" t="s">
        <v>115</v>
      </c>
      <c r="B16" t="s">
        <v>116</v>
      </c>
      <c r="C16" t="s">
        <v>117</v>
      </c>
      <c r="D16" t="s">
        <v>288</v>
      </c>
      <c r="E16" t="s">
        <v>119</v>
      </c>
      <c r="H16" t="s">
        <v>120</v>
      </c>
      <c r="K16" t="s">
        <v>120</v>
      </c>
      <c r="L16" t="s">
        <v>120</v>
      </c>
      <c r="O16" t="s">
        <v>289</v>
      </c>
      <c r="P16" t="s">
        <v>122</v>
      </c>
      <c r="Q16" t="s">
        <v>119</v>
      </c>
      <c r="R16" t="s">
        <v>119</v>
      </c>
      <c r="S16" t="s">
        <v>119</v>
      </c>
      <c r="T16" t="s">
        <v>119</v>
      </c>
      <c r="U16" t="s">
        <v>119</v>
      </c>
      <c r="V16" t="s">
        <v>119</v>
      </c>
      <c r="W16" t="s">
        <v>119</v>
      </c>
      <c r="X16" t="s">
        <v>119</v>
      </c>
      <c r="Y16" t="s">
        <v>119</v>
      </c>
      <c r="Z16" s="2">
        <v>33573</v>
      </c>
      <c r="AA16" s="2">
        <v>36647</v>
      </c>
      <c r="AC16" t="s">
        <v>123</v>
      </c>
      <c r="AD16" t="s">
        <v>124</v>
      </c>
      <c r="AE16" t="s">
        <v>195</v>
      </c>
      <c r="AF16" t="s">
        <v>166</v>
      </c>
      <c r="AH16" t="s">
        <v>127</v>
      </c>
      <c r="AY16" t="s">
        <v>290</v>
      </c>
      <c r="AZ16" t="s">
        <v>129</v>
      </c>
      <c r="BA16" t="s">
        <v>291</v>
      </c>
      <c r="BB16" t="s">
        <v>131</v>
      </c>
      <c r="BC16" t="s">
        <v>132</v>
      </c>
      <c r="BD16" t="s">
        <v>133</v>
      </c>
      <c r="BE16" t="s">
        <v>134</v>
      </c>
      <c r="BI16" t="s">
        <v>120</v>
      </c>
      <c r="BK16" t="s">
        <v>135</v>
      </c>
      <c r="BL16" t="s">
        <v>136</v>
      </c>
      <c r="BN16" t="s">
        <v>120</v>
      </c>
      <c r="BO16" t="s">
        <v>120</v>
      </c>
      <c r="BS16" t="s">
        <v>137</v>
      </c>
      <c r="BT16" t="s">
        <v>120</v>
      </c>
      <c r="BU16" t="s">
        <v>138</v>
      </c>
      <c r="BV16" t="s">
        <v>139</v>
      </c>
      <c r="BW16" t="s">
        <v>140</v>
      </c>
      <c r="BZ16" t="s">
        <v>141</v>
      </c>
      <c r="CA16">
        <v>1328</v>
      </c>
      <c r="CB16" s="3">
        <v>41694.863888888889</v>
      </c>
      <c r="CC16" t="s">
        <v>292</v>
      </c>
      <c r="CF16" t="s">
        <v>143</v>
      </c>
      <c r="CG16" t="s">
        <v>144</v>
      </c>
      <c r="CY16" s="6">
        <f t="shared" si="16"/>
        <v>8.4166666666666661</v>
      </c>
      <c r="CZ16" s="6">
        <f t="shared" si="0"/>
        <v>0.75</v>
      </c>
      <c r="DA16" s="6">
        <f t="shared" si="1"/>
        <v>0.33333333333333331</v>
      </c>
      <c r="DB16" s="6">
        <f t="shared" si="2"/>
        <v>0.8571428571428571</v>
      </c>
      <c r="DC16" s="6">
        <f t="shared" si="3"/>
        <v>0.5</v>
      </c>
      <c r="DD16" s="6">
        <f t="shared" si="4"/>
        <v>0.5</v>
      </c>
      <c r="DE16" s="6">
        <f t="shared" si="5"/>
        <v>1</v>
      </c>
      <c r="DF16" s="6">
        <f t="shared" si="6"/>
        <v>1</v>
      </c>
      <c r="DG16" s="6">
        <f t="shared" si="7"/>
        <v>0.5714285714285714</v>
      </c>
      <c r="DH16" s="6">
        <f t="shared" si="8"/>
        <v>2</v>
      </c>
      <c r="DI16" s="6">
        <f t="shared" si="9"/>
        <v>1</v>
      </c>
      <c r="DJ16" s="6">
        <f t="shared" si="10"/>
        <v>0</v>
      </c>
      <c r="DK16" s="6">
        <f t="shared" si="11"/>
        <v>0.66666666666666663</v>
      </c>
      <c r="DL16" s="6">
        <f t="shared" si="12"/>
        <v>0.76488095238095222</v>
      </c>
      <c r="DM16" t="str">
        <f t="shared" si="13"/>
        <v>22.75 km at equator</v>
      </c>
      <c r="DN16" t="str">
        <f t="shared" si="13"/>
        <v>10 m</v>
      </c>
      <c r="DO16" t="str">
        <f t="shared" si="13"/>
        <v>12 Hours</v>
      </c>
      <c r="DP16" t="str">
        <f t="shared" si="13"/>
        <v>0.5 m/s</v>
      </c>
      <c r="DQ16" t="str">
        <f t="shared" si="13"/>
        <v>0.05 m/s</v>
      </c>
      <c r="DR16" s="5">
        <v>1</v>
      </c>
      <c r="DS16" s="6">
        <f t="shared" si="14"/>
        <v>0</v>
      </c>
      <c r="DT16">
        <f t="shared" si="15"/>
        <v>0</v>
      </c>
      <c r="DU16" s="6">
        <f>SUM(CY16/30,DL16,DR16,DS16)</f>
        <v>2.0454365079365076</v>
      </c>
    </row>
    <row r="17" spans="1:125">
      <c r="A17" t="s">
        <v>115</v>
      </c>
      <c r="B17" t="s">
        <v>116</v>
      </c>
      <c r="C17" t="s">
        <v>117</v>
      </c>
      <c r="D17" t="s">
        <v>293</v>
      </c>
      <c r="E17" t="s">
        <v>119</v>
      </c>
      <c r="H17" t="s">
        <v>120</v>
      </c>
      <c r="K17" t="s">
        <v>120</v>
      </c>
      <c r="L17" t="s">
        <v>120</v>
      </c>
      <c r="O17" t="s">
        <v>294</v>
      </c>
      <c r="P17" t="s">
        <v>122</v>
      </c>
      <c r="Q17" t="s">
        <v>119</v>
      </c>
      <c r="R17" t="s">
        <v>119</v>
      </c>
      <c r="S17" t="s">
        <v>119</v>
      </c>
      <c r="T17" t="s">
        <v>119</v>
      </c>
      <c r="U17" t="s">
        <v>119</v>
      </c>
      <c r="V17" t="s">
        <v>119</v>
      </c>
      <c r="W17" t="s">
        <v>119</v>
      </c>
      <c r="X17" t="s">
        <v>119</v>
      </c>
      <c r="Y17" t="s">
        <v>119</v>
      </c>
      <c r="Z17" s="2">
        <v>36495</v>
      </c>
      <c r="AA17" s="2">
        <v>38930</v>
      </c>
      <c r="AC17" t="s">
        <v>123</v>
      </c>
      <c r="AD17" t="s">
        <v>124</v>
      </c>
      <c r="AE17" t="s">
        <v>216</v>
      </c>
      <c r="AF17" t="s">
        <v>166</v>
      </c>
      <c r="AH17" t="s">
        <v>127</v>
      </c>
      <c r="AY17" t="s">
        <v>295</v>
      </c>
      <c r="AZ17" t="s">
        <v>129</v>
      </c>
      <c r="BA17" t="s">
        <v>130</v>
      </c>
      <c r="BB17" t="s">
        <v>131</v>
      </c>
      <c r="BC17" t="s">
        <v>132</v>
      </c>
      <c r="BD17" t="s">
        <v>133</v>
      </c>
      <c r="BE17" t="s">
        <v>134</v>
      </c>
      <c r="BI17" t="s">
        <v>120</v>
      </c>
      <c r="BK17" t="s">
        <v>135</v>
      </c>
      <c r="BL17" t="s">
        <v>136</v>
      </c>
      <c r="BN17" t="s">
        <v>120</v>
      </c>
      <c r="BO17" t="s">
        <v>120</v>
      </c>
      <c r="BS17" t="s">
        <v>137</v>
      </c>
      <c r="BT17" t="s">
        <v>120</v>
      </c>
      <c r="BU17" t="s">
        <v>138</v>
      </c>
      <c r="BV17" t="s">
        <v>139</v>
      </c>
      <c r="BW17" t="s">
        <v>140</v>
      </c>
      <c r="BZ17" t="s">
        <v>141</v>
      </c>
      <c r="CA17">
        <v>1329</v>
      </c>
      <c r="CB17" s="3">
        <v>41694.863888888889</v>
      </c>
      <c r="CC17" t="s">
        <v>296</v>
      </c>
      <c r="CF17" t="s">
        <v>143</v>
      </c>
      <c r="CG17" t="s">
        <v>144</v>
      </c>
      <c r="CY17" s="6">
        <f t="shared" si="16"/>
        <v>6.666666666666667</v>
      </c>
      <c r="CZ17" s="6">
        <f t="shared" si="0"/>
        <v>0.75</v>
      </c>
      <c r="DA17" s="6">
        <f t="shared" si="1"/>
        <v>0.33333333333333331</v>
      </c>
      <c r="DB17" s="6">
        <f t="shared" si="2"/>
        <v>0.8571428571428571</v>
      </c>
      <c r="DC17" s="6">
        <f t="shared" si="3"/>
        <v>0.5</v>
      </c>
      <c r="DD17" s="6">
        <f t="shared" si="4"/>
        <v>0.5</v>
      </c>
      <c r="DE17" s="6">
        <f t="shared" si="5"/>
        <v>1</v>
      </c>
      <c r="DF17" s="6">
        <f t="shared" si="6"/>
        <v>1</v>
      </c>
      <c r="DG17" s="6">
        <f t="shared" si="7"/>
        <v>0.5714285714285714</v>
      </c>
      <c r="DH17" s="6">
        <f t="shared" si="8"/>
        <v>2</v>
      </c>
      <c r="DI17" s="6">
        <f t="shared" si="9"/>
        <v>1</v>
      </c>
      <c r="DJ17" s="6">
        <f t="shared" si="10"/>
        <v>0</v>
      </c>
      <c r="DK17" s="6">
        <f t="shared" si="11"/>
        <v>0.66666666666666663</v>
      </c>
      <c r="DL17" s="6">
        <f t="shared" si="12"/>
        <v>0.76488095238095222</v>
      </c>
      <c r="DM17" t="str">
        <f t="shared" si="13"/>
        <v>27.75 km at equator</v>
      </c>
      <c r="DN17" t="str">
        <f t="shared" si="13"/>
        <v>10 m</v>
      </c>
      <c r="DO17" t="str">
        <f t="shared" si="13"/>
        <v>12 Hours</v>
      </c>
      <c r="DP17" t="str">
        <f t="shared" si="13"/>
        <v>0.5 m/s</v>
      </c>
      <c r="DQ17" t="str">
        <f t="shared" si="13"/>
        <v>0.05 m/s</v>
      </c>
      <c r="DR17" s="5">
        <v>1</v>
      </c>
      <c r="DS17" s="6">
        <f t="shared" si="14"/>
        <v>0</v>
      </c>
      <c r="DT17">
        <f t="shared" si="15"/>
        <v>0</v>
      </c>
      <c r="DU17" s="6">
        <f>SUM(CY17/30,DL17,DR17,DS17)</f>
        <v>1.9871031746031744</v>
      </c>
    </row>
    <row r="18" spans="1:125">
      <c r="A18" t="s">
        <v>115</v>
      </c>
      <c r="B18" t="s">
        <v>116</v>
      </c>
      <c r="C18" t="s">
        <v>117</v>
      </c>
      <c r="D18" t="s">
        <v>297</v>
      </c>
      <c r="E18" t="s">
        <v>119</v>
      </c>
      <c r="H18" t="s">
        <v>120</v>
      </c>
      <c r="K18" t="s">
        <v>120</v>
      </c>
      <c r="L18" t="s">
        <v>120</v>
      </c>
      <c r="O18" t="s">
        <v>298</v>
      </c>
      <c r="P18" t="s">
        <v>122</v>
      </c>
      <c r="Q18" t="s">
        <v>119</v>
      </c>
      <c r="R18" t="s">
        <v>119</v>
      </c>
      <c r="S18" t="s">
        <v>119</v>
      </c>
      <c r="T18" t="s">
        <v>119</v>
      </c>
      <c r="U18" t="s">
        <v>119</v>
      </c>
      <c r="V18" t="s">
        <v>119</v>
      </c>
      <c r="W18" t="s">
        <v>119</v>
      </c>
      <c r="X18" t="s">
        <v>119</v>
      </c>
      <c r="Y18" t="s">
        <v>119</v>
      </c>
      <c r="Z18" s="2">
        <v>40148</v>
      </c>
      <c r="AA18" s="2">
        <v>40878</v>
      </c>
      <c r="AC18" t="s">
        <v>123</v>
      </c>
      <c r="AD18" t="s">
        <v>124</v>
      </c>
      <c r="AE18" t="s">
        <v>299</v>
      </c>
      <c r="AF18" t="s">
        <v>300</v>
      </c>
      <c r="AH18" t="s">
        <v>127</v>
      </c>
      <c r="AY18" t="s">
        <v>301</v>
      </c>
      <c r="AZ18" t="s">
        <v>129</v>
      </c>
      <c r="BA18" t="s">
        <v>130</v>
      </c>
      <c r="BB18" t="s">
        <v>131</v>
      </c>
      <c r="BC18" t="s">
        <v>132</v>
      </c>
      <c r="BD18" t="s">
        <v>133</v>
      </c>
      <c r="BE18" t="s">
        <v>134</v>
      </c>
      <c r="BI18" t="s">
        <v>120</v>
      </c>
      <c r="BK18" t="s">
        <v>135</v>
      </c>
      <c r="BL18" t="s">
        <v>136</v>
      </c>
      <c r="BN18" t="s">
        <v>120</v>
      </c>
      <c r="BO18" t="s">
        <v>120</v>
      </c>
      <c r="BS18" t="s">
        <v>137</v>
      </c>
      <c r="BT18" t="s">
        <v>120</v>
      </c>
      <c r="BU18" t="s">
        <v>138</v>
      </c>
      <c r="BV18" t="s">
        <v>139</v>
      </c>
      <c r="BW18" t="s">
        <v>140</v>
      </c>
      <c r="BZ18" t="s">
        <v>141</v>
      </c>
      <c r="CA18">
        <v>1330</v>
      </c>
      <c r="CB18" s="3">
        <v>41694.863888888889</v>
      </c>
      <c r="CC18" t="s">
        <v>302</v>
      </c>
      <c r="CF18" t="s">
        <v>143</v>
      </c>
      <c r="CG18" t="s">
        <v>144</v>
      </c>
      <c r="CY18" s="6">
        <f t="shared" si="16"/>
        <v>2</v>
      </c>
      <c r="CZ18" s="6">
        <f t="shared" si="0"/>
        <v>0.75</v>
      </c>
      <c r="DA18" s="6">
        <f t="shared" si="1"/>
        <v>0.33333333333333331</v>
      </c>
      <c r="DB18" s="6">
        <f t="shared" si="2"/>
        <v>0.8571428571428571</v>
      </c>
      <c r="DC18" s="6">
        <f t="shared" si="3"/>
        <v>0.5</v>
      </c>
      <c r="DD18" s="6">
        <f t="shared" si="4"/>
        <v>0.5</v>
      </c>
      <c r="DE18" s="6">
        <f t="shared" si="5"/>
        <v>1</v>
      </c>
      <c r="DF18" s="6">
        <f t="shared" si="6"/>
        <v>1</v>
      </c>
      <c r="DG18" s="6">
        <f t="shared" si="7"/>
        <v>0.5714285714285714</v>
      </c>
      <c r="DH18" s="6">
        <f t="shared" si="8"/>
        <v>2</v>
      </c>
      <c r="DI18" s="6">
        <f t="shared" si="9"/>
        <v>1</v>
      </c>
      <c r="DJ18" s="6">
        <f t="shared" si="10"/>
        <v>0</v>
      </c>
      <c r="DK18" s="6">
        <f t="shared" si="11"/>
        <v>0.66666666666666663</v>
      </c>
      <c r="DL18" s="6">
        <f t="shared" si="12"/>
        <v>0.76488095238095222</v>
      </c>
      <c r="DM18" t="str">
        <f t="shared" si="13"/>
        <v>27.75 km at equator</v>
      </c>
      <c r="DN18" t="str">
        <f t="shared" si="13"/>
        <v>10 m</v>
      </c>
      <c r="DO18" t="str">
        <f t="shared" si="13"/>
        <v>12 Hours</v>
      </c>
      <c r="DP18" t="str">
        <f t="shared" si="13"/>
        <v>0.5 m/s</v>
      </c>
      <c r="DQ18" t="str">
        <f t="shared" si="13"/>
        <v>0.05 m/s</v>
      </c>
      <c r="DR18" s="5">
        <v>1</v>
      </c>
      <c r="DS18" s="6">
        <f t="shared" si="14"/>
        <v>0</v>
      </c>
      <c r="DT18">
        <f t="shared" si="15"/>
        <v>0</v>
      </c>
      <c r="DU18" s="6">
        <f>SUM(CY18/30,DL18,DR18,DS18)</f>
        <v>1.831547619047619</v>
      </c>
    </row>
    <row r="19" spans="1:125">
      <c r="A19" t="s">
        <v>115</v>
      </c>
      <c r="B19" t="s">
        <v>116</v>
      </c>
      <c r="C19" t="s">
        <v>117</v>
      </c>
      <c r="D19" t="s">
        <v>303</v>
      </c>
      <c r="E19" t="s">
        <v>119</v>
      </c>
      <c r="H19" t="s">
        <v>120</v>
      </c>
      <c r="K19" t="s">
        <v>120</v>
      </c>
      <c r="L19" t="s">
        <v>120</v>
      </c>
      <c r="O19" t="s">
        <v>304</v>
      </c>
      <c r="P19" t="s">
        <v>122</v>
      </c>
      <c r="Q19" t="s">
        <v>119</v>
      </c>
      <c r="R19" t="s">
        <v>119</v>
      </c>
      <c r="S19" t="s">
        <v>119</v>
      </c>
      <c r="T19" t="s">
        <v>119</v>
      </c>
      <c r="U19" t="s">
        <v>119</v>
      </c>
      <c r="V19" t="s">
        <v>119</v>
      </c>
      <c r="W19" t="s">
        <v>119</v>
      </c>
      <c r="X19" t="s">
        <v>119</v>
      </c>
      <c r="Y19" t="s">
        <v>119</v>
      </c>
      <c r="Z19" s="2">
        <v>31959</v>
      </c>
      <c r="AA19" s="2">
        <v>40878</v>
      </c>
      <c r="AC19" t="s">
        <v>123</v>
      </c>
      <c r="AD19" t="s">
        <v>124</v>
      </c>
      <c r="AE19" t="s">
        <v>135</v>
      </c>
      <c r="AF19" t="s">
        <v>136</v>
      </c>
      <c r="AH19" t="s">
        <v>159</v>
      </c>
      <c r="AI19" t="s">
        <v>160</v>
      </c>
      <c r="AJ19" t="s">
        <v>161</v>
      </c>
      <c r="AL19" t="s">
        <v>162</v>
      </c>
      <c r="AM19" t="s">
        <v>163</v>
      </c>
      <c r="AO19" t="s">
        <v>164</v>
      </c>
      <c r="AP19" t="s">
        <v>163</v>
      </c>
      <c r="AR19" t="s">
        <v>165</v>
      </c>
      <c r="AS19" t="s">
        <v>126</v>
      </c>
      <c r="AU19" t="s">
        <v>125</v>
      </c>
      <c r="AV19" t="s">
        <v>126</v>
      </c>
      <c r="AY19" t="s">
        <v>167</v>
      </c>
      <c r="AZ19" t="s">
        <v>129</v>
      </c>
      <c r="BA19" t="s">
        <v>130</v>
      </c>
      <c r="BB19" t="s">
        <v>131</v>
      </c>
      <c r="BC19" t="s">
        <v>305</v>
      </c>
      <c r="BD19" t="s">
        <v>133</v>
      </c>
      <c r="BE19" t="s">
        <v>134</v>
      </c>
      <c r="BI19" t="s">
        <v>120</v>
      </c>
      <c r="BK19" t="s">
        <v>135</v>
      </c>
      <c r="BL19" t="s">
        <v>136</v>
      </c>
      <c r="BN19" t="s">
        <v>120</v>
      </c>
      <c r="BO19" t="s">
        <v>120</v>
      </c>
      <c r="BS19" t="s">
        <v>137</v>
      </c>
      <c r="BT19" t="s">
        <v>120</v>
      </c>
      <c r="BU19" t="s">
        <v>169</v>
      </c>
      <c r="BV19" t="s">
        <v>139</v>
      </c>
      <c r="BW19" t="s">
        <v>140</v>
      </c>
      <c r="BZ19" t="s">
        <v>141</v>
      </c>
      <c r="CA19">
        <v>1331</v>
      </c>
      <c r="CB19" t="s">
        <v>170</v>
      </c>
      <c r="CC19" t="s">
        <v>306</v>
      </c>
      <c r="CF19" t="s">
        <v>143</v>
      </c>
      <c r="CG19" t="s">
        <v>144</v>
      </c>
      <c r="CY19" s="6">
        <f t="shared" si="16"/>
        <v>24.416666666666668</v>
      </c>
      <c r="CZ19" s="6">
        <f t="shared" si="0"/>
        <v>0.75</v>
      </c>
      <c r="DA19" s="6">
        <f t="shared" si="1"/>
        <v>0.33333333333333331</v>
      </c>
      <c r="DB19" s="6">
        <f t="shared" si="2"/>
        <v>0.8571428571428571</v>
      </c>
      <c r="DC19" s="6">
        <f t="shared" si="3"/>
        <v>0.5</v>
      </c>
      <c r="DD19" s="6">
        <f t="shared" si="4"/>
        <v>0.5</v>
      </c>
      <c r="DE19" s="6">
        <f t="shared" si="5"/>
        <v>1</v>
      </c>
      <c r="DF19" s="6">
        <f t="shared" si="6"/>
        <v>1</v>
      </c>
      <c r="DG19" s="6">
        <f t="shared" si="7"/>
        <v>0.7142857142857143</v>
      </c>
      <c r="DH19" s="6">
        <f t="shared" si="8"/>
        <v>2</v>
      </c>
      <c r="DI19" s="6">
        <f t="shared" si="9"/>
        <v>1</v>
      </c>
      <c r="DJ19" s="6">
        <f t="shared" si="10"/>
        <v>0</v>
      </c>
      <c r="DK19" s="6"/>
      <c r="DL19" s="6">
        <f t="shared" si="12"/>
        <v>0.72123015873015872</v>
      </c>
      <c r="DM19" t="str">
        <f>BA19</f>
        <v>27.75 km at equator</v>
      </c>
      <c r="DN19" t="str">
        <f>BB19</f>
        <v>10 m</v>
      </c>
      <c r="DP19" t="str">
        <f>BD19</f>
        <v>0.5 m/s</v>
      </c>
      <c r="DQ19" t="str">
        <f>BE19</f>
        <v>0.05 m/s</v>
      </c>
      <c r="DR19" s="5">
        <v>0.8</v>
      </c>
      <c r="DS19" s="6">
        <f t="shared" si="14"/>
        <v>0</v>
      </c>
      <c r="DT19">
        <f t="shared" si="15"/>
        <v>0</v>
      </c>
      <c r="DU19" s="6">
        <f>SUM(CY19/30,DL19,DR19,DS19)</f>
        <v>2.335119047619048</v>
      </c>
    </row>
    <row r="20" spans="1:125">
      <c r="A20" t="s">
        <v>115</v>
      </c>
      <c r="B20" t="s">
        <v>116</v>
      </c>
      <c r="C20" t="s">
        <v>117</v>
      </c>
      <c r="D20" t="s">
        <v>307</v>
      </c>
      <c r="E20" t="s">
        <v>119</v>
      </c>
      <c r="H20" t="s">
        <v>120</v>
      </c>
      <c r="K20" t="s">
        <v>120</v>
      </c>
      <c r="L20" t="s">
        <v>120</v>
      </c>
      <c r="O20" t="s">
        <v>308</v>
      </c>
      <c r="P20" t="s">
        <v>122</v>
      </c>
      <c r="Q20" t="s">
        <v>119</v>
      </c>
      <c r="R20" t="s">
        <v>119</v>
      </c>
      <c r="S20" t="s">
        <v>119</v>
      </c>
      <c r="T20" t="s">
        <v>119</v>
      </c>
      <c r="U20" t="s">
        <v>119</v>
      </c>
      <c r="V20" t="s">
        <v>119</v>
      </c>
      <c r="W20" t="s">
        <v>119</v>
      </c>
      <c r="X20" t="s">
        <v>119</v>
      </c>
      <c r="Y20" t="s">
        <v>119</v>
      </c>
      <c r="Z20" s="2">
        <v>35765</v>
      </c>
      <c r="AA20" s="2">
        <v>40878</v>
      </c>
      <c r="AC20" t="s">
        <v>123</v>
      </c>
      <c r="AD20" t="s">
        <v>124</v>
      </c>
      <c r="AE20" t="s">
        <v>160</v>
      </c>
      <c r="AF20" t="s">
        <v>161</v>
      </c>
      <c r="AH20" t="s">
        <v>127</v>
      </c>
      <c r="AY20" t="s">
        <v>309</v>
      </c>
      <c r="AZ20" t="s">
        <v>129</v>
      </c>
      <c r="BA20" t="s">
        <v>130</v>
      </c>
      <c r="BB20" t="s">
        <v>131</v>
      </c>
      <c r="BC20" t="s">
        <v>132</v>
      </c>
      <c r="BD20" t="s">
        <v>133</v>
      </c>
      <c r="BE20" t="s">
        <v>134</v>
      </c>
      <c r="BI20" t="s">
        <v>120</v>
      </c>
      <c r="BK20" t="s">
        <v>135</v>
      </c>
      <c r="BL20" t="s">
        <v>136</v>
      </c>
      <c r="BN20" t="s">
        <v>120</v>
      </c>
      <c r="BO20" t="s">
        <v>120</v>
      </c>
      <c r="BS20" t="s">
        <v>137</v>
      </c>
      <c r="BT20" t="s">
        <v>120</v>
      </c>
      <c r="BU20" t="s">
        <v>138</v>
      </c>
      <c r="BV20" t="s">
        <v>139</v>
      </c>
      <c r="BW20" t="s">
        <v>140</v>
      </c>
      <c r="BZ20" t="s">
        <v>141</v>
      </c>
      <c r="CA20">
        <v>1332</v>
      </c>
      <c r="CB20" s="3">
        <v>41694.863888888889</v>
      </c>
      <c r="CC20" t="s">
        <v>310</v>
      </c>
      <c r="CF20" t="s">
        <v>143</v>
      </c>
      <c r="CG20" t="s">
        <v>144</v>
      </c>
      <c r="CY20" s="6">
        <f t="shared" si="16"/>
        <v>14</v>
      </c>
      <c r="CZ20" s="6">
        <f t="shared" si="0"/>
        <v>0.75</v>
      </c>
      <c r="DA20" s="6">
        <f t="shared" si="1"/>
        <v>0.33333333333333331</v>
      </c>
      <c r="DB20" s="6">
        <f t="shared" si="2"/>
        <v>0.8571428571428571</v>
      </c>
      <c r="DC20" s="6">
        <f t="shared" si="3"/>
        <v>0.5</v>
      </c>
      <c r="DD20" s="6">
        <f t="shared" si="4"/>
        <v>0.5</v>
      </c>
      <c r="DE20" s="6">
        <f t="shared" si="5"/>
        <v>1</v>
      </c>
      <c r="DF20" s="6">
        <f t="shared" si="6"/>
        <v>1</v>
      </c>
      <c r="DG20" s="6">
        <f t="shared" si="7"/>
        <v>0.5714285714285714</v>
      </c>
      <c r="DH20" s="6">
        <f t="shared" si="8"/>
        <v>2</v>
      </c>
      <c r="DI20" s="6">
        <f t="shared" si="9"/>
        <v>1</v>
      </c>
      <c r="DJ20" s="6">
        <f t="shared" si="10"/>
        <v>0</v>
      </c>
      <c r="DK20" s="6">
        <f t="shared" ref="DK20" si="17">(COUNTIF(U20,"*")+COUNTIF(W20,"*")+COUNTIF(BO20,"y*"))/3</f>
        <v>0.66666666666666663</v>
      </c>
      <c r="DL20" s="6">
        <f t="shared" si="12"/>
        <v>0.76488095238095222</v>
      </c>
      <c r="DM20" t="str">
        <f t="shared" ref="DM20:DQ20" si="18">BA20</f>
        <v>27.75 km at equator</v>
      </c>
      <c r="DN20" t="str">
        <f t="shared" si="18"/>
        <v>10 m</v>
      </c>
      <c r="DO20" t="str">
        <f t="shared" si="18"/>
        <v>12 Hours</v>
      </c>
      <c r="DP20" t="str">
        <f t="shared" si="18"/>
        <v>0.5 m/s</v>
      </c>
      <c r="DQ20" t="str">
        <f t="shared" si="18"/>
        <v>0.05 m/s</v>
      </c>
      <c r="DR20" s="5">
        <v>1</v>
      </c>
      <c r="DS20" s="6">
        <f t="shared" si="14"/>
        <v>0</v>
      </c>
      <c r="DT20">
        <f t="shared" si="15"/>
        <v>0</v>
      </c>
      <c r="DU20" s="6">
        <f>SUM(CY20/30,DL20,DR20,DS20)</f>
        <v>2.2315476190476189</v>
      </c>
    </row>
    <row r="21" spans="1:125">
      <c r="CY21" s="6">
        <f>AVERAGE(CY2:CY20)</f>
        <v>15.254629629629628</v>
      </c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>
        <f>AVERAGE(DL2:DL20)</f>
        <v>0.75005221386800325</v>
      </c>
      <c r="DR21" s="5">
        <f>AVERAGE(DR2:DR20)</f>
        <v>0.93684210526315792</v>
      </c>
      <c r="DS21" s="6">
        <f>AVERAGE(DS2:DS20)</f>
        <v>0.31578947368421051</v>
      </c>
      <c r="DU21" s="6">
        <f>AVERAGE(DU2:DU20)</f>
        <v>2.4844089390142021</v>
      </c>
    </row>
    <row r="23" spans="1:125">
      <c r="E23" t="s">
        <v>311</v>
      </c>
    </row>
  </sheetData>
  <phoneticPr fontId="1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2015-03-23T01:58:48Z</cp:lastPrinted>
  <dcterms:created xsi:type="dcterms:W3CDTF">2015-03-23T01:56:41Z</dcterms:created>
  <dcterms:modified xsi:type="dcterms:W3CDTF">2015-03-26T23:11:00Z</dcterms:modified>
</cp:coreProperties>
</file>