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80" yWindow="1680" windowWidth="23920" windowHeight="14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4" i="1" l="1"/>
  <c r="DU3" i="1"/>
  <c r="DU2" i="1"/>
  <c r="CY2" i="1"/>
  <c r="DS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DU5" i="1"/>
  <c r="DS3" i="1"/>
  <c r="DS4" i="1"/>
  <c r="DS5" i="1"/>
  <c r="DR5" i="1"/>
  <c r="DL5" i="1"/>
  <c r="CY5" i="1"/>
  <c r="DQ4" i="1"/>
  <c r="DP4" i="1"/>
  <c r="DO4" i="1"/>
  <c r="DN4" i="1"/>
  <c r="DM4" i="1"/>
  <c r="DQ3" i="1"/>
  <c r="DP3" i="1"/>
  <c r="DO3" i="1"/>
  <c r="DN3" i="1"/>
  <c r="DM3" i="1"/>
  <c r="DT2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<sst xmlns="http://schemas.openxmlformats.org/spreadsheetml/2006/main" count="259" uniqueCount="192">
  <si>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</si>
  <si>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</si>
  <si>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</si>
  <si>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</si>
  <si>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</si>
  <si>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</si>
  <si>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</si>
  <si>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</si>
  <si>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</si>
  <si>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</si>
  <si>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</si>
  <si>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</si>
  <si>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</si>
  <si>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</si>
  <si>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</si>
  <si>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</si>
  <si>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</si>
  <si>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</si>
  <si>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</si>
  <si>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</si>
  <si>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</si>
  <si>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</si>
  <si>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</si>
  <si>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</si>
  <si>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</si>
  <si>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</si>
  <si>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</si>
  <si>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</si>
  <si>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</si>
  <si>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</si>
  <si>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</si>
  <si>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</si>
  <si>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</si>
  <si>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</si>
  <si>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</si>
  <si>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</si>
  <si>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</si>
  <si>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</si>
  <si>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</si>
  <si>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</si>
  <si>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</si>
  <si>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</si>
  <si>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</si>
  <si>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</si>
  <si>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</si>
  <si>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</si>
  <si>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</si>
  <si>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</si>
  <si>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</si>
  <si>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</si>
  <si>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</si>
  <si>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</si>
  <si>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</si>
  <si>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</si>
  <si>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</si>
  <si>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</si>
  <si>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</si>
  <si>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</si>
  <si>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</si>
  <si>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</si>
  <si>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</si>
  <si>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</si>
  <si>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</si>
  <si>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</si>
  <si>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</si>
  <si>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</si>
  <si>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</si>
  <si>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</si>
  <si>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</si>
  <si>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</si>
  <si>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</si>
  <si>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</si>
  <si>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</si>
  <si>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</si>
  <si>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</si>
  <si>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</si>
  <si>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</si>
  <si>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</si>
  <si>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</si>
  <si>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</si>
  <si>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</si>
  <si>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</si>
  <si>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</si>
  <si>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</si>
  <si>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</si>
  <si>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</si>
  <si>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</si>
  <si>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</si>
  <si>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</si>
  <si>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</si>
  <si>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</si>
  <si>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</si>
  <si>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</si>
  <si>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</si>
  <si>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</si>
  <si>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</si>
  <si>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</si>
  <si>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</si>
  <si>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</si>
  <si>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</si>
  <si>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</si>
  <si>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</si>
  <si>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</si>
  <si>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</si>
  <si>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</si>
  <si>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</si>
  <si>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</si>
  <si>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</si>
  <si>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</si>
  <si>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</si>
  <si>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</si>
  <si>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</si>
  <si>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</si>
  <si>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</si>
  <si>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</si>
  <si>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</si>
  <si>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Wouter Dorigo</t>
  </si>
  <si>
    <t>wd@ipf.tuwien.ac.at</t>
  </si>
  <si>
    <t>No, TCDR is a new dataset</t>
  </si>
  <si>
    <t>ESA</t>
  </si>
  <si>
    <t>no</t>
  </si>
  <si>
    <t>Water Cycle, Energy Cycle, Numerical Weather Prediction, Climatological Extremes, Trend Analysis, Hydrological And Agricultural Processes I.E. Runoff Generation, Drought Development, And Irrigation.</t>
  </si>
  <si>
    <t>CDR_ECV28_1</t>
  </si>
  <si>
    <t>TU Wien</t>
  </si>
  <si>
    <t>Others (TBD)</t>
  </si>
  <si>
    <t>SOIL MOISTURE AT THE SURFACE</t>
  </si>
  <si>
    <t>not selected</t>
  </si>
  <si>
    <t>NIMBUS-7</t>
  </si>
  <si>
    <t>SMMR</t>
  </si>
  <si>
    <t>Yes</t>
  </si>
  <si>
    <t>DMSP F-8</t>
  </si>
  <si>
    <t>SSM/I</t>
  </si>
  <si>
    <t>DMSP F-10</t>
  </si>
  <si>
    <t>DMSP F-11</t>
  </si>
  <si>
    <t>DMSP F-13</t>
  </si>
  <si>
    <t>DMSP F-14</t>
  </si>
  <si>
    <t>NIMBUS-7|not selectedSMMR||DMSP F-8|SSM/ISSM/I onboard DMSP F8, F10, F11, F13, F14 and F15||TRMM|TMI||ERS-1|AMI/ScatterometerNeed to include more satellite/senor pairings.
The following are used to generate the data</t>
  </si>
  <si>
    <t>Global</t>
  </si>
  <si>
    <t>Variable - between 25km and 150km</t>
  </si>
  <si>
    <t>Not Applicable</t>
  </si>
  <si>
    <t>Variable - between 1 and 3 days</t>
  </si>
  <si>
    <t>Spatially Variable - specific accuracy information will only be available after August 2014</t>
  </si>
  <si>
    <t>Spatially Variable - specific stability information will only be available after August 2014</t>
  </si>
  <si>
    <t>both</t>
  </si>
  <si>
    <t>Open Access</t>
  </si>
  <si>
    <t>Feb 24 2014  8:44PM</t>
  </si>
  <si>
    <t>C1FD41A4-4B98-4D06-A778-20698B2B538F</t>
  </si>
  <si>
    <t>SOIL-MOISTURE MAP (UP TO 10CM SOIL DEPTH)</t>
  </si>
  <si>
    <t>SOIL MOISTURE</t>
  </si>
  <si>
    <t>Current</t>
  </si>
  <si>
    <t>Keiji IMAOKA</t>
  </si>
  <si>
    <t>imaoka.keiji@jaxa.jp</t>
  </si>
  <si>
    <t>Soil moisture</t>
  </si>
  <si>
    <t>JAXA</t>
  </si>
  <si>
    <t>yes</t>
  </si>
  <si>
    <t>Model Input, Gsmap, Etc.</t>
  </si>
  <si>
    <t>CDR_ECV28_2</t>
  </si>
  <si>
    <t>SOIL MOISTURE IN THE ROOTS REGION</t>
  </si>
  <si>
    <t>%</t>
  </si>
  <si>
    <t>GCOM-W1</t>
  </si>
  <si>
    <t>AMSR-2</t>
  </si>
  <si>
    <t>No</t>
  </si>
  <si>
    <t>GCOM-W1|AMSR-2</t>
  </si>
  <si>
    <t>50km</t>
  </si>
  <si>
    <t>N/A</t>
  </si>
  <si>
    <t>2days</t>
  </si>
  <si>
    <t>TBD</t>
  </si>
  <si>
    <t>Aqua</t>
  </si>
  <si>
    <t>AMSR-E</t>
  </si>
  <si>
    <t>Aqua|AMSR-E</t>
  </si>
  <si>
    <t>Z-GCOM_QA@jaxa.jp</t>
  </si>
  <si>
    <t>HDF</t>
  </si>
  <si>
    <t>Constrained Access</t>
  </si>
  <si>
    <t>via the internet</t>
  </si>
  <si>
    <t>1month</t>
  </si>
  <si>
    <t>E295D2BE-15AE-4EBD-B851-AE0CC0A42766</t>
  </si>
  <si>
    <t>Victor Zlotnicki</t>
  </si>
  <si>
    <t>victor.zlotnicki@jpl.nasa.gov</t>
  </si>
  <si>
    <t>PODAAC-TELND-NC005</t>
  </si>
  <si>
    <t>NASA</t>
  </si>
  <si>
    <t>Total Water Content; Drought Assessment; Aquifer.</t>
  </si>
  <si>
    <t>CDR_ECV28_3</t>
  </si>
  <si>
    <t>JPL</t>
  </si>
  <si>
    <t>cm</t>
  </si>
  <si>
    <t>GRACE</t>
  </si>
  <si>
    <t>GRACE instrument</t>
  </si>
  <si>
    <t>GRACE|GRACE instrument</t>
  </si>
  <si>
    <t>netcdf</t>
  </si>
  <si>
    <t>FTP</t>
  </si>
  <si>
    <t>3 months</t>
  </si>
  <si>
    <t>CCFE5E9F-6D77-4946-ACBE-29CD532669BB</t>
  </si>
  <si>
    <t>Soil 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</si>
</sst>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/>
    <xf numFmtId="22" fontId="0" fillId="0" borderId="1" xfId="0" applyNumberFormat="1" applyBorder="1"/>
    <xf numFmtId="0" fontId="1" fillId="3" borderId="1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7"/>
  <sheetViews>
    <sheetView tabSelected="1" topLeftCell="DD1" workbookViewId="0">
      <selection activeCell="DT7" sqref="DT7"/>
    </sheetView>
  </sheetViews>
  <sheetFormatPr baseColWidth="10" defaultRowHeight="15" x14ac:dyDescent="0"/>
  <cols>
    <col min="1" max="1" width="6.83203125" customWidth="1"/>
    <col min="2" max="2" width="7.83203125" customWidth="1"/>
    <col min="3" max="3" width="11.5" customWidth="1"/>
    <col min="4" max="4" width="10.6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6" t="s">
        <v>97</v>
      </c>
      <c r="CZ1" s="6" t="s">
        <v>98</v>
      </c>
      <c r="DA1" s="6" t="s">
        <v>99</v>
      </c>
      <c r="DB1" s="6" t="s">
        <v>100</v>
      </c>
      <c r="DC1" s="6" t="s">
        <v>101</v>
      </c>
      <c r="DD1" s="6" t="s">
        <v>102</v>
      </c>
      <c r="DE1" s="6" t="s">
        <v>103</v>
      </c>
      <c r="DF1" s="6" t="s">
        <v>104</v>
      </c>
      <c r="DG1" s="6" t="s">
        <v>105</v>
      </c>
      <c r="DH1" s="6" t="s">
        <v>106</v>
      </c>
      <c r="DI1" s="6" t="s">
        <v>107</v>
      </c>
      <c r="DJ1" s="6" t="s">
        <v>108</v>
      </c>
      <c r="DK1" s="6" t="s">
        <v>109</v>
      </c>
      <c r="DL1" s="6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6" t="s">
        <v>112</v>
      </c>
      <c r="DT1" s="1" t="s">
        <v>113</v>
      </c>
      <c r="DU1" s="6" t="s">
        <v>114</v>
      </c>
    </row>
    <row r="2" spans="1:125" ht="29" customHeight="1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120</v>
      </c>
      <c r="M2" s="1"/>
      <c r="N2" s="1" t="s">
        <v>121</v>
      </c>
      <c r="O2" s="1" t="s">
        <v>122</v>
      </c>
      <c r="P2" s="1" t="s">
        <v>123</v>
      </c>
      <c r="Q2" s="1" t="s">
        <v>124</v>
      </c>
      <c r="R2" s="1" t="s">
        <v>124</v>
      </c>
      <c r="S2" s="1" t="s">
        <v>124</v>
      </c>
      <c r="T2" s="1" t="s">
        <v>123</v>
      </c>
      <c r="U2" s="1" t="s">
        <v>119</v>
      </c>
      <c r="V2" s="1" t="s">
        <v>119</v>
      </c>
      <c r="W2" s="1" t="s">
        <v>119</v>
      </c>
      <c r="X2" s="1" t="s">
        <v>124</v>
      </c>
      <c r="Y2" s="1" t="s">
        <v>124</v>
      </c>
      <c r="Z2" s="3">
        <v>28795</v>
      </c>
      <c r="AA2" s="3">
        <v>40513</v>
      </c>
      <c r="AB2" s="1"/>
      <c r="AC2" s="1" t="s">
        <v>125</v>
      </c>
      <c r="AD2" s="1" t="s">
        <v>126</v>
      </c>
      <c r="AE2" s="1" t="s">
        <v>127</v>
      </c>
      <c r="AF2" s="1" t="s">
        <v>128</v>
      </c>
      <c r="AG2" s="1"/>
      <c r="AH2" s="1" t="s">
        <v>129</v>
      </c>
      <c r="AI2" s="1" t="s">
        <v>130</v>
      </c>
      <c r="AJ2" s="1" t="s">
        <v>131</v>
      </c>
      <c r="AK2" s="1"/>
      <c r="AL2" s="1" t="s">
        <v>132</v>
      </c>
      <c r="AM2" s="1" t="s">
        <v>131</v>
      </c>
      <c r="AN2" s="1"/>
      <c r="AO2" s="1" t="s">
        <v>133</v>
      </c>
      <c r="AP2" s="1" t="s">
        <v>131</v>
      </c>
      <c r="AQ2" s="1"/>
      <c r="AR2" s="1" t="s">
        <v>134</v>
      </c>
      <c r="AS2" s="1" t="s">
        <v>131</v>
      </c>
      <c r="AT2" s="1"/>
      <c r="AU2" s="1" t="s">
        <v>135</v>
      </c>
      <c r="AV2" s="1" t="s">
        <v>131</v>
      </c>
      <c r="AW2" s="1"/>
      <c r="AX2" s="1"/>
      <c r="AY2" s="4" t="s">
        <v>136</v>
      </c>
      <c r="AZ2" s="1" t="s">
        <v>137</v>
      </c>
      <c r="BA2" s="1" t="s">
        <v>138</v>
      </c>
      <c r="BB2" s="1" t="s">
        <v>139</v>
      </c>
      <c r="BC2" s="1" t="s">
        <v>140</v>
      </c>
      <c r="BD2" s="1" t="s">
        <v>141</v>
      </c>
      <c r="BE2" s="1" t="s">
        <v>142</v>
      </c>
      <c r="BF2" s="1"/>
      <c r="BG2" s="1"/>
      <c r="BH2" s="1"/>
      <c r="BI2" s="1" t="s">
        <v>120</v>
      </c>
      <c r="BJ2" s="1"/>
      <c r="BK2" s="1"/>
      <c r="BL2" s="1"/>
      <c r="BM2" s="1"/>
      <c r="BN2" s="1" t="s">
        <v>120</v>
      </c>
      <c r="BO2" s="1" t="s">
        <v>120</v>
      </c>
      <c r="BP2" s="1"/>
      <c r="BQ2" s="1"/>
      <c r="BR2" s="1"/>
      <c r="BS2" s="1"/>
      <c r="BT2" s="1" t="s">
        <v>143</v>
      </c>
      <c r="BU2" s="1" t="s">
        <v>126</v>
      </c>
      <c r="BV2" s="1" t="s">
        <v>144</v>
      </c>
      <c r="BW2" s="1"/>
      <c r="BX2" s="1"/>
      <c r="BY2" s="1"/>
      <c r="BZ2" s="1"/>
      <c r="CA2" s="1">
        <v>1517</v>
      </c>
      <c r="CB2" s="1" t="s">
        <v>145</v>
      </c>
      <c r="CC2" s="1" t="s">
        <v>146</v>
      </c>
      <c r="CD2" s="1"/>
      <c r="CE2" s="1"/>
      <c r="CF2" s="1" t="s">
        <v>147</v>
      </c>
      <c r="CG2" s="1" t="s">
        <v>148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6">
        <f t="shared" ref="CY2:CY4" si="0">YEARFRAC(Z2,AA2)</f>
        <v>32.083333333333336</v>
      </c>
      <c r="CZ2" s="6">
        <f t="shared" ref="CZ2:CZ4" si="1">(COUNTIF(S2,"*")+COUNTIF(T2,"*")+COUNTIF(AE2,"*")+COUNTIF(BG2,"*"))/4</f>
        <v>0.75</v>
      </c>
      <c r="DA2" s="6">
        <f t="shared" ref="DA2:DA4" si="2">(COUNTIF(Q2,"*")+COUNTIF(I2,"*")+COUNTIF(BR2,"y*"))/3</f>
        <v>0.33333333333333331</v>
      </c>
      <c r="DB2" s="6">
        <f t="shared" ref="DB2:DB4" si="3">(COUNTIF(U2,"*")+COUNTA(BA2)+COUNTA(BB2)+COUNTA(BC2)+COUNTA(BD2)+COUNTA(BE2)+COUNTIF(BN2,"y*"))/7</f>
        <v>0.8571428571428571</v>
      </c>
      <c r="DC2" s="6">
        <f t="shared" ref="DC2:DC4" si="4">(COUNTIF(V2,"*")+COUNTIF(BH2,"*"))/2</f>
        <v>0.5</v>
      </c>
      <c r="DD2" s="6">
        <f t="shared" ref="DD2:DD4" si="5">(COUNTIF(V2,"*")+COUNTIF(BF2,"*"))/2</f>
        <v>0.5</v>
      </c>
      <c r="DE2" s="6">
        <f t="shared" ref="DE2:DE4" si="6">COUNTIF(AZ2,"*")</f>
        <v>1</v>
      </c>
      <c r="DF2" s="6">
        <f t="shared" ref="DF2:DF4" si="7">COUNTIF(W2,"*")</f>
        <v>1</v>
      </c>
      <c r="DG2" s="6">
        <f t="shared" ref="DG2:DG4" si="8">(COUNTIF(X2,"*")+COUNTIF(BS2,"*")+COUNTIF(BT2,"*")+COUNTIF(BU2,"*")+COUNTIF(BV2,"*")+COUNTIF(BW2,"*")+COUNTIF(BX2,"*")-COUNTIF(BT2,"no*")-COUNTIF(BU2,"no*")-COUNTIF(BV2,"no*"))/7</f>
        <v>0.42857142857142855</v>
      </c>
      <c r="DH2" s="6">
        <f t="shared" ref="DH2:DH4" si="9">COUNTIF(BZ2,"*")+COUNTA(BZ2)</f>
        <v>0</v>
      </c>
      <c r="DI2" s="6">
        <f t="shared" ref="DI2:DI4" si="10">COUNTIF(Y2,"*")</f>
        <v>1</v>
      </c>
      <c r="DJ2" s="6">
        <f t="shared" ref="DJ2:DJ4" si="11">COUNTIF(BR2,"y*")</f>
        <v>0</v>
      </c>
      <c r="DK2" s="6">
        <f t="shared" ref="DK2:DK4" si="12">(COUNTIF(U2,"*")+COUNTIF(W2,"*")+COUNTIF(BO2,"y*"))/3</f>
        <v>0.66666666666666663</v>
      </c>
      <c r="DL2" s="6">
        <f t="shared" ref="DL2:DL4" si="13">SUM(CZ2:DK2)/12</f>
        <v>0.58630952380952384</v>
      </c>
      <c r="DM2" s="1" t="str">
        <f t="shared" ref="DM2:DQ4" si="14">BA2</f>
        <v>Variable - between 25km and 150km</v>
      </c>
      <c r="DN2" s="1" t="str">
        <f t="shared" si="14"/>
        <v>Not Applicable</v>
      </c>
      <c r="DO2" s="1" t="str">
        <f t="shared" si="14"/>
        <v>Variable - between 1 and 3 days</v>
      </c>
      <c r="DP2" s="1" t="str">
        <f t="shared" si="14"/>
        <v>Spatially Variable - specific accuracy information will only be available after August 2014</v>
      </c>
      <c r="DQ2" s="1" t="str">
        <f t="shared" si="14"/>
        <v>Spatially Variable - specific stability information will only be available after August 2014</v>
      </c>
      <c r="DR2" s="5">
        <v>1</v>
      </c>
      <c r="DS2" s="6">
        <f t="shared" ref="DS2:DS4" si="15">COUNTIF(N2,"*")</f>
        <v>1</v>
      </c>
      <c r="DT2" s="1" t="str">
        <f t="shared" ref="DT2:DT4" si="16">N2</f>
        <v>Water Cycle, Energy Cycle, Numerical Weather Prediction, Climatological Extremes, Trend Analysis, Hydrological And Agricultural Processes I.E. Runoff Generation, Drought Development, And Irrigation.</v>
      </c>
      <c r="DU2" s="8">
        <f>SUM(CY2/30,DL2,DR2,DS2)</f>
        <v>3.6557539682539684</v>
      </c>
    </row>
    <row r="3" spans="1:125">
      <c r="A3" t="s">
        <v>149</v>
      </c>
      <c r="B3" t="s">
        <v>150</v>
      </c>
      <c r="C3" t="s">
        <v>151</v>
      </c>
      <c r="D3" t="s">
        <v>152</v>
      </c>
      <c r="E3" s="1" t="s">
        <v>153</v>
      </c>
      <c r="F3" s="1"/>
      <c r="G3" s="1"/>
      <c r="H3" s="1" t="s">
        <v>120</v>
      </c>
      <c r="I3" s="1"/>
      <c r="J3" s="1"/>
      <c r="K3" s="1" t="s">
        <v>154</v>
      </c>
      <c r="L3" s="1" t="s">
        <v>154</v>
      </c>
      <c r="M3" s="1"/>
      <c r="N3" s="1" t="s">
        <v>155</v>
      </c>
      <c r="O3" s="1" t="s">
        <v>156</v>
      </c>
      <c r="P3" s="1" t="s">
        <v>153</v>
      </c>
      <c r="Q3" s="1" t="s">
        <v>153</v>
      </c>
      <c r="R3" s="1" t="s">
        <v>153</v>
      </c>
      <c r="S3" s="1" t="s">
        <v>153</v>
      </c>
      <c r="T3" s="1" t="s">
        <v>153</v>
      </c>
      <c r="U3" s="1" t="s">
        <v>153</v>
      </c>
      <c r="V3" s="1" t="s">
        <v>153</v>
      </c>
      <c r="W3" s="1" t="s">
        <v>153</v>
      </c>
      <c r="X3" s="1" t="s">
        <v>153</v>
      </c>
      <c r="Y3" s="1" t="s">
        <v>153</v>
      </c>
      <c r="Z3" s="3">
        <v>41153</v>
      </c>
      <c r="AA3" s="3"/>
      <c r="AB3" s="1"/>
      <c r="AC3" s="1" t="s">
        <v>157</v>
      </c>
      <c r="AD3" s="1" t="s">
        <v>158</v>
      </c>
      <c r="AE3" s="1" t="s">
        <v>159</v>
      </c>
      <c r="AF3" s="1" t="s">
        <v>160</v>
      </c>
      <c r="AG3" s="1"/>
      <c r="AH3" s="1" t="s">
        <v>161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162</v>
      </c>
      <c r="AZ3" s="1" t="s">
        <v>137</v>
      </c>
      <c r="BA3" s="1" t="s">
        <v>163</v>
      </c>
      <c r="BB3" s="1" t="s">
        <v>164</v>
      </c>
      <c r="BC3" s="1" t="s">
        <v>165</v>
      </c>
      <c r="BD3" s="1"/>
      <c r="BE3" s="1" t="s">
        <v>166</v>
      </c>
      <c r="BF3" s="1"/>
      <c r="BG3" s="1"/>
      <c r="BH3" s="1"/>
      <c r="BI3" s="1" t="s">
        <v>154</v>
      </c>
      <c r="BJ3" s="1"/>
      <c r="BK3" s="1" t="s">
        <v>167</v>
      </c>
      <c r="BL3" s="1" t="s">
        <v>168</v>
      </c>
      <c r="BM3" s="1" t="s">
        <v>169</v>
      </c>
      <c r="BN3" s="1" t="s">
        <v>120</v>
      </c>
      <c r="BO3" s="1" t="s">
        <v>120</v>
      </c>
      <c r="BP3" s="1"/>
      <c r="BQ3" s="1"/>
      <c r="BR3" s="1"/>
      <c r="BS3" s="1" t="s">
        <v>170</v>
      </c>
      <c r="BT3" s="1" t="s">
        <v>143</v>
      </c>
      <c r="BU3" s="1" t="s">
        <v>171</v>
      </c>
      <c r="BV3" s="1" t="s">
        <v>172</v>
      </c>
      <c r="BW3" s="1" t="s">
        <v>173</v>
      </c>
      <c r="BX3" s="1"/>
      <c r="BY3" s="1"/>
      <c r="BZ3" s="1" t="s">
        <v>174</v>
      </c>
      <c r="CA3" s="1">
        <v>1518</v>
      </c>
      <c r="CB3" s="1" t="s">
        <v>145</v>
      </c>
      <c r="CC3" s="1" t="s">
        <v>175</v>
      </c>
      <c r="CD3" s="1"/>
      <c r="CE3" s="1"/>
      <c r="CF3" s="1" t="s">
        <v>147</v>
      </c>
      <c r="CG3" s="1" t="s">
        <v>148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6"/>
      <c r="CZ3" s="6">
        <f t="shared" si="1"/>
        <v>0.75</v>
      </c>
      <c r="DA3" s="6">
        <f t="shared" si="2"/>
        <v>0.33333333333333331</v>
      </c>
      <c r="DB3" s="6">
        <f t="shared" si="3"/>
        <v>0.7142857142857143</v>
      </c>
      <c r="DC3" s="6">
        <f t="shared" si="4"/>
        <v>0.5</v>
      </c>
      <c r="DD3" s="6">
        <f t="shared" si="5"/>
        <v>0.5</v>
      </c>
      <c r="DE3" s="6">
        <f t="shared" si="6"/>
        <v>1</v>
      </c>
      <c r="DF3" s="6">
        <f t="shared" si="7"/>
        <v>1</v>
      </c>
      <c r="DG3" s="6">
        <f t="shared" si="8"/>
        <v>0.8571428571428571</v>
      </c>
      <c r="DH3" s="6">
        <f t="shared" si="9"/>
        <v>2</v>
      </c>
      <c r="DI3" s="6">
        <f t="shared" si="10"/>
        <v>1</v>
      </c>
      <c r="DJ3" s="6">
        <f t="shared" si="11"/>
        <v>0</v>
      </c>
      <c r="DK3" s="6">
        <f t="shared" si="12"/>
        <v>0.66666666666666663</v>
      </c>
      <c r="DL3" s="6">
        <f t="shared" si="13"/>
        <v>0.7767857142857143</v>
      </c>
      <c r="DM3" s="1" t="str">
        <f t="shared" si="14"/>
        <v>50km</v>
      </c>
      <c r="DN3" s="1" t="str">
        <f t="shared" si="14"/>
        <v>N/A</v>
      </c>
      <c r="DO3" s="1" t="str">
        <f t="shared" si="14"/>
        <v>2days</v>
      </c>
      <c r="DP3" s="1">
        <f t="shared" si="14"/>
        <v>0</v>
      </c>
      <c r="DQ3" s="1" t="str">
        <f t="shared" si="14"/>
        <v>TBD</v>
      </c>
      <c r="DR3" s="5">
        <v>0.6</v>
      </c>
      <c r="DS3" s="6">
        <f t="shared" si="15"/>
        <v>1</v>
      </c>
      <c r="DT3" s="1" t="str">
        <f t="shared" si="16"/>
        <v>Model Input, Gsmap, Etc.</v>
      </c>
      <c r="DU3" s="8">
        <f>SUM(CY3/30,DL3,DR3,DS3)</f>
        <v>2.3767857142857141</v>
      </c>
    </row>
    <row r="4" spans="1:125">
      <c r="A4" t="s">
        <v>149</v>
      </c>
      <c r="B4" t="s">
        <v>176</v>
      </c>
      <c r="C4" t="s">
        <v>177</v>
      </c>
      <c r="D4" t="s">
        <v>178</v>
      </c>
      <c r="E4" s="1" t="s">
        <v>179</v>
      </c>
      <c r="F4" s="1"/>
      <c r="G4" s="1"/>
      <c r="H4" s="1" t="s">
        <v>120</v>
      </c>
      <c r="I4" s="1"/>
      <c r="J4" s="1"/>
      <c r="K4" s="1" t="s">
        <v>120</v>
      </c>
      <c r="L4" s="1" t="s">
        <v>120</v>
      </c>
      <c r="M4" s="1"/>
      <c r="N4" s="1" t="s">
        <v>180</v>
      </c>
      <c r="O4" s="1" t="s">
        <v>181</v>
      </c>
      <c r="P4" s="1" t="s">
        <v>179</v>
      </c>
      <c r="Q4" s="1" t="s">
        <v>182</v>
      </c>
      <c r="R4" s="1" t="s">
        <v>182</v>
      </c>
      <c r="S4" s="1" t="s">
        <v>182</v>
      </c>
      <c r="T4" s="1" t="s">
        <v>182</v>
      </c>
      <c r="U4" s="1" t="s">
        <v>179</v>
      </c>
      <c r="V4" s="1" t="s">
        <v>179</v>
      </c>
      <c r="W4" s="1" t="s">
        <v>179</v>
      </c>
      <c r="X4" s="1" t="s">
        <v>179</v>
      </c>
      <c r="Y4" s="1" t="s">
        <v>179</v>
      </c>
      <c r="Z4" s="3">
        <v>37530</v>
      </c>
      <c r="AA4" s="3">
        <v>41244</v>
      </c>
      <c r="AB4" s="1"/>
      <c r="AC4" s="1" t="s">
        <v>157</v>
      </c>
      <c r="AD4" s="1" t="s">
        <v>183</v>
      </c>
      <c r="AE4" s="1" t="s">
        <v>184</v>
      </c>
      <c r="AF4" s="1" t="s">
        <v>185</v>
      </c>
      <c r="AG4" s="1"/>
      <c r="AH4" s="1" t="s">
        <v>161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186</v>
      </c>
      <c r="AZ4" s="1" t="s">
        <v>137</v>
      </c>
      <c r="BA4" s="1">
        <v>111.19</v>
      </c>
      <c r="BB4" s="1"/>
      <c r="BC4" s="1">
        <v>30</v>
      </c>
      <c r="BD4" s="1">
        <v>2</v>
      </c>
      <c r="BE4" s="1"/>
      <c r="BF4" s="1"/>
      <c r="BG4" s="1"/>
      <c r="BH4" s="1"/>
      <c r="BI4" s="1" t="s">
        <v>120</v>
      </c>
      <c r="BJ4" s="1"/>
      <c r="BK4" s="1"/>
      <c r="BL4" s="1"/>
      <c r="BM4" s="1"/>
      <c r="BN4" s="1" t="s">
        <v>120</v>
      </c>
      <c r="BO4" s="1" t="s">
        <v>120</v>
      </c>
      <c r="BP4" s="1"/>
      <c r="BQ4" s="1"/>
      <c r="BR4" s="1"/>
      <c r="BS4" s="1" t="s">
        <v>177</v>
      </c>
      <c r="BT4" s="1" t="s">
        <v>143</v>
      </c>
      <c r="BU4" s="1" t="s">
        <v>187</v>
      </c>
      <c r="BV4" s="1" t="s">
        <v>144</v>
      </c>
      <c r="BW4" s="1" t="s">
        <v>188</v>
      </c>
      <c r="BX4" s="1"/>
      <c r="BY4" s="1"/>
      <c r="BZ4" s="1" t="s">
        <v>189</v>
      </c>
      <c r="CA4" s="1">
        <v>1519</v>
      </c>
      <c r="CB4" s="7">
        <v>41694.863888888889</v>
      </c>
      <c r="CC4" s="1" t="s">
        <v>190</v>
      </c>
      <c r="CD4" s="1"/>
      <c r="CE4" s="1"/>
      <c r="CF4" s="1" t="s">
        <v>147</v>
      </c>
      <c r="CG4" s="1" t="s">
        <v>148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6">
        <f t="shared" si="0"/>
        <v>10.166666666666666</v>
      </c>
      <c r="CZ4" s="6">
        <f t="shared" si="1"/>
        <v>0.75</v>
      </c>
      <c r="DA4" s="6">
        <f t="shared" si="2"/>
        <v>0.33333333333333331</v>
      </c>
      <c r="DB4" s="6">
        <f t="shared" si="3"/>
        <v>0.5714285714285714</v>
      </c>
      <c r="DC4" s="6">
        <f t="shared" si="4"/>
        <v>0.5</v>
      </c>
      <c r="DD4" s="6">
        <f t="shared" si="5"/>
        <v>0.5</v>
      </c>
      <c r="DE4" s="6">
        <f t="shared" si="6"/>
        <v>1</v>
      </c>
      <c r="DF4" s="6">
        <f t="shared" si="7"/>
        <v>1</v>
      </c>
      <c r="DG4" s="6">
        <f t="shared" si="8"/>
        <v>0.8571428571428571</v>
      </c>
      <c r="DH4" s="6">
        <f t="shared" si="9"/>
        <v>2</v>
      </c>
      <c r="DI4" s="6">
        <f t="shared" si="10"/>
        <v>1</v>
      </c>
      <c r="DJ4" s="6">
        <f t="shared" si="11"/>
        <v>0</v>
      </c>
      <c r="DK4" s="6">
        <f t="shared" si="12"/>
        <v>0.66666666666666663</v>
      </c>
      <c r="DL4" s="6">
        <f t="shared" si="13"/>
        <v>0.76488095238095244</v>
      </c>
      <c r="DM4" s="1">
        <f t="shared" si="14"/>
        <v>111.19</v>
      </c>
      <c r="DN4" s="1">
        <f t="shared" si="14"/>
        <v>0</v>
      </c>
      <c r="DO4" s="1">
        <f t="shared" si="14"/>
        <v>30</v>
      </c>
      <c r="DP4" s="1">
        <f t="shared" si="14"/>
        <v>2</v>
      </c>
      <c r="DQ4" s="1">
        <f t="shared" si="14"/>
        <v>0</v>
      </c>
      <c r="DR4" s="5">
        <v>0.6</v>
      </c>
      <c r="DS4" s="6">
        <f t="shared" si="15"/>
        <v>1</v>
      </c>
      <c r="DT4" s="1" t="str">
        <f t="shared" si="16"/>
        <v>Total Water Content; Drought Assessment; Aquifer.</v>
      </c>
      <c r="DU4" s="8">
        <f>SUM(CY4/30,DL4,DR4,DS4)</f>
        <v>2.7037698412698412</v>
      </c>
    </row>
    <row r="5" spans="1:1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6">
        <f>AVERAGE(CY4)</f>
        <v>10.166666666666666</v>
      </c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>
        <f>AVERAGE(DL2:DL4)</f>
        <v>0.70932539682539686</v>
      </c>
      <c r="DM5" s="1"/>
      <c r="DN5" s="1"/>
      <c r="DO5" s="1"/>
      <c r="DP5" s="1"/>
      <c r="DQ5" s="1"/>
      <c r="DR5" s="5">
        <f>AVERAGE(DR2:DR4)</f>
        <v>0.73333333333333339</v>
      </c>
      <c r="DS5" s="6">
        <f>AVERAGE(DS2:DS4)</f>
        <v>1</v>
      </c>
      <c r="DT5" s="1"/>
      <c r="DU5" s="6">
        <f>AVERAGE(DU2:DU4)</f>
        <v>2.9121031746031747</v>
      </c>
    </row>
    <row r="7" spans="1:125">
      <c r="E7" t="s">
        <v>191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2015-03-23T02:02:19Z</cp:lastPrinted>
  <dcterms:created xsi:type="dcterms:W3CDTF">2015-03-23T01:59:23Z</dcterms:created>
  <dcterms:modified xsi:type="dcterms:W3CDTF">2015-03-26T23:08:18Z</dcterms:modified>
</cp:coreProperties>
</file>